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worksheets/sheet5.xml" ContentType="application/vnd.openxmlformats-officedocument.spreadsheetml.worksheet+xml"/>
  <Override PartName="/xl/comments/comment3.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1. Cover &amp; Terms" sheetId="1" state="visible" r:id="rId1"/>
    <sheet xmlns:r="http://schemas.openxmlformats.org/officeDocument/2006/relationships" name="2. Zone Register" sheetId="2" state="visible" r:id="rId2"/>
    <sheet xmlns:r="http://schemas.openxmlformats.org/officeDocument/2006/relationships" name="3. Audit Log" sheetId="3" state="visible" r:id="rId3"/>
    <sheet xmlns:r="http://schemas.openxmlformats.org/officeDocument/2006/relationships" name="4. Checklist Library" sheetId="4" state="visible" r:id="rId4"/>
    <sheet xmlns:r="http://schemas.openxmlformats.org/officeDocument/2006/relationships" name="5. Findings &amp; Priority" sheetId="5" state="visible" r:id="rId5"/>
    <sheet xmlns:r="http://schemas.openxmlformats.org/officeDocument/2006/relationships" name="6. Property Index" sheetId="6" state="visible" r:id="rId6"/>
    <sheet xmlns:r="http://schemas.openxmlformats.org/officeDocument/2006/relationships" name="7. Hiring Capacity Map" sheetId="7" state="visible" r:id="rId7"/>
    <sheet xmlns:r="http://schemas.openxmlformats.org/officeDocument/2006/relationships" name="8. Standards Reference" sheetId="8" state="visible" r:id="rId8"/>
    <sheet xmlns:r="http://schemas.openxmlformats.org/officeDocument/2006/relationships" name="9. Downloads &amp; QR" sheetId="9" state="visible" r:id="rId9"/>
  </sheets>
  <definedNames/>
  <calcPr calcId="124519" fullCalcOnLoad="1" refMode="A1" iterate="0" iterateCount="100" iterateDelta="0.0001"/>
</workbook>
</file>

<file path=xl/styles.xml><?xml version="1.0" encoding="utf-8"?>
<styleSheet xmlns="http://schemas.openxmlformats.org/spreadsheetml/2006/main">
  <numFmts count="1">
    <numFmt numFmtId="164" formatCode="0.0"/>
  </numFmts>
  <fonts count="47">
    <font>
      <name val="Calibri"/>
      <charset val="1"/>
      <family val="2"/>
      <color theme="1"/>
      <sz val="11"/>
    </font>
    <font>
      <name val="Arial"/>
      <family val="0"/>
      <sz val="10"/>
    </font>
    <font>
      <name val="Arial"/>
      <family val="0"/>
      <sz val="10"/>
    </font>
    <font>
      <name val="Arial"/>
      <family val="0"/>
      <sz val="10"/>
    </font>
    <font>
      <name val="Arial"/>
      <charset val="1"/>
      <family val="0"/>
      <b val="1"/>
      <color rgb="FF122B41"/>
      <sz val="18"/>
    </font>
    <font>
      <name val="Arial"/>
      <charset val="1"/>
      <family val="0"/>
      <color rgb="FF5C6E7F"/>
      <sz val="11"/>
    </font>
    <font>
      <name val="Arial"/>
      <charset val="1"/>
      <family val="0"/>
      <b val="1"/>
      <color rgb="FF5C6E7F"/>
      <sz val="9"/>
    </font>
    <font>
      <name val="Arial"/>
      <charset val="1"/>
      <family val="0"/>
      <color rgb="FF16202B"/>
      <sz val="9"/>
    </font>
    <font>
      <name val="Arial"/>
      <charset val="1"/>
      <family val="0"/>
      <b val="1"/>
      <color rgb="FF8E2F2D"/>
      <sz val="10"/>
    </font>
    <font>
      <name val="Arial"/>
      <charset val="1"/>
      <family val="0"/>
      <b val="1"/>
      <color rgb="FF122B41"/>
      <sz val="11"/>
    </font>
    <font>
      <name val="Arial"/>
      <charset val="1"/>
      <family val="0"/>
      <color rgb="FF16202B"/>
      <sz val="8.5"/>
    </font>
    <font>
      <name val="Arial"/>
      <charset val="1"/>
      <family val="0"/>
      <b val="1"/>
      <color rgb="FF0E6E6B"/>
      <sz val="8.5"/>
    </font>
    <font>
      <name val="Arial"/>
      <charset val="1"/>
      <family val="0"/>
      <i val="1"/>
      <color rgb="FF16202B"/>
      <sz val="8.5"/>
    </font>
    <font>
      <name val="Arial"/>
      <charset val="1"/>
      <family val="0"/>
      <b val="1"/>
      <color rgb="FF122B41"/>
      <sz val="15"/>
    </font>
    <font>
      <name val="Arial"/>
      <charset val="1"/>
      <family val="0"/>
      <i val="1"/>
      <color rgb="FF5C6E7F"/>
      <sz val="9.5"/>
    </font>
    <font>
      <name val="Arial"/>
      <charset val="1"/>
      <family val="0"/>
      <b val="1"/>
      <color rgb="FF8E2F2D"/>
      <sz val="7.5"/>
    </font>
    <font>
      <name val="Arial"/>
      <charset val="1"/>
      <family val="0"/>
      <b val="1"/>
      <color rgb="FFFFFFFF"/>
      <sz val="9"/>
    </font>
    <font>
      <name val="Arial"/>
      <charset val="1"/>
      <family val="0"/>
      <i val="1"/>
      <color rgb="FF16202B"/>
      <sz val="8"/>
    </font>
    <font>
      <name val="Arial"/>
      <charset val="1"/>
      <family val="0"/>
      <sz val="9"/>
    </font>
    <font>
      <name val="Arial"/>
      <family val="2"/>
      <sz val="10"/>
    </font>
    <font>
      <name val="Arial"/>
      <charset val="1"/>
      <family val="0"/>
      <sz val="8.5"/>
    </font>
    <font>
      <name val="Arial"/>
      <charset val="1"/>
      <family val="0"/>
      <b val="1"/>
      <sz val="8.5"/>
    </font>
    <font>
      <name val="Arial"/>
      <charset val="1"/>
      <family val="0"/>
      <b val="1"/>
      <color rgb="FF122B41"/>
      <sz val="9"/>
    </font>
    <font>
      <name val="Arial"/>
      <charset val="1"/>
      <family val="0"/>
      <i val="1"/>
      <color rgb="FF0E6E6B"/>
      <sz val="8.5"/>
    </font>
    <font>
      <name val="Arial"/>
      <charset val="1"/>
      <family val="0"/>
      <b val="1"/>
      <color rgb="FF8E2F2D"/>
      <sz val="8.5"/>
    </font>
    <font>
      <name val="Arial"/>
      <charset val="1"/>
      <family val="0"/>
      <i val="1"/>
      <color rgb="FF5C6E7F"/>
      <sz val="8.5"/>
    </font>
    <font>
      <name val="Arial"/>
      <charset val="1"/>
      <family val="0"/>
      <b val="1"/>
      <sz val="9"/>
    </font>
    <font>
      <name val="Arial"/>
      <charset val="1"/>
      <family val="0"/>
      <b val="1"/>
      <color rgb="FF0E6E6B"/>
      <sz val="11"/>
    </font>
    <font>
      <name val="Arial"/>
      <charset val="1"/>
      <family val="0"/>
      <b val="1"/>
      <color rgb="FF8E2F2D"/>
      <sz val="11"/>
    </font>
    <font>
      <name val="Arial"/>
      <charset val="1"/>
      <family val="0"/>
      <color rgb="FF7A1F1C"/>
      <sz val="8.5"/>
    </font>
    <font>
      <name val="Arial"/>
      <charset val="1"/>
      <family val="0"/>
      <color rgb="FF1E5C3A"/>
      <sz val="8.5"/>
    </font>
    <font>
      <name val="Arial"/>
      <charset val="1"/>
      <family val="0"/>
      <b val="1"/>
      <color rgb="FF122B41"/>
      <sz val="9.5"/>
    </font>
    <font>
      <name val="Arial"/>
      <charset val="1"/>
      <family val="0"/>
      <b val="1"/>
      <color rgb="FF122B41"/>
      <sz val="8.5"/>
    </font>
    <font>
      <name val="Arial"/>
      <charset val="1"/>
      <family val="0"/>
      <b val="1"/>
      <color rgb="FF8E2F2D"/>
      <sz val="9"/>
    </font>
    <font>
      <name val="Arial"/>
      <charset val="1"/>
      <family val="0"/>
      <i val="1"/>
      <color rgb="FF5C6E7F"/>
      <sz val="8"/>
    </font>
    <font>
      <name val="Calibri"/>
      <b val="1"/>
      <color rgb="FFFFFFFF"/>
      <sz val="9"/>
    </font>
    <font>
      <name val="Calibri"/>
      <sz val="9"/>
    </font>
    <font>
      <name val="Calibri"/>
      <color rgb="FF5A6B7C"/>
      <sz val="8"/>
    </font>
    <font>
      <name val="Calibri"/>
      <b val="1"/>
      <color rgb="FF0F1E31"/>
      <sz val="11"/>
    </font>
    <font>
      <name val="Calibri"/>
      <i val="1"/>
      <color rgb="FF5A6B7C"/>
      <sz val="9"/>
    </font>
    <font>
      <name val="Calibri"/>
      <b val="1"/>
      <color rgb="FF8A6E2A"/>
      <sz val="8"/>
    </font>
    <font>
      <name val="Calibri"/>
      <b val="1"/>
      <color rgb="FF0F1E31"/>
      <sz val="14"/>
    </font>
    <font>
      <name val="Consolas"/>
      <b val="1"/>
      <color rgb="FF8A6E2A"/>
      <sz val="9"/>
    </font>
    <font>
      <name val="Calibri"/>
      <b val="1"/>
      <color rgb="FF0F1E31"/>
      <sz val="10"/>
    </font>
    <font>
      <name val="Calibri"/>
      <color rgb="FF5A6B7C"/>
      <sz val="9"/>
    </font>
    <font>
      <name val="Consolas"/>
      <color rgb="FF3F6B62"/>
      <sz val="9"/>
    </font>
    <font>
      <b val="1"/>
      <color rgb="FF0F1E31"/>
      <sz val="10"/>
    </font>
  </fonts>
  <fills count="13">
    <fill>
      <patternFill/>
    </fill>
    <fill>
      <patternFill patternType="gray125"/>
    </fill>
    <fill>
      <patternFill patternType="solid">
        <fgColor rgb="FFFAECEA"/>
        <bgColor rgb="FFFCF3E4"/>
      </patternFill>
    </fill>
    <fill>
      <patternFill patternType="solid">
        <fgColor rgb="FFFFF6D6"/>
        <bgColor rgb="FFFCF3E4"/>
      </patternFill>
    </fill>
    <fill>
      <patternFill patternType="solid">
        <fgColor rgb="FF1C3D5A"/>
        <bgColor rgb="FF122B41"/>
      </patternFill>
    </fill>
    <fill>
      <patternFill patternType="solid">
        <fgColor rgb="FFE8F3F2"/>
        <bgColor rgb="FFE9F0F6"/>
      </patternFill>
    </fill>
    <fill>
      <patternFill patternType="solid">
        <fgColor rgb="FFFCF3E4"/>
        <bgColor rgb="FFFFF6D6"/>
      </patternFill>
    </fill>
    <fill>
      <patternFill patternType="solid">
        <fgColor rgb="FFE9F0F6"/>
        <bgColor rgb="FFE8F3F2"/>
      </patternFill>
    </fill>
    <fill>
      <patternFill patternType="solid">
        <fgColor rgb="FF8E2F2D"/>
        <bgColor rgb="FF7A1F1C"/>
      </patternFill>
    </fill>
    <fill>
      <patternFill patternType="solid">
        <fgColor rgb="FFFFFFFF"/>
        <bgColor rgb="FFFCF3E4"/>
      </patternFill>
    </fill>
    <fill>
      <patternFill patternType="solid">
        <fgColor rgb="FF0E6E6B"/>
        <bgColor rgb="FF008080"/>
      </patternFill>
    </fill>
    <fill>
      <patternFill patternType="solid">
        <fgColor rgb="FF0F1E31"/>
      </patternFill>
    </fill>
    <fill>
      <patternFill patternType="solid">
        <fgColor rgb="FFF4EFE2"/>
      </patternFill>
    </fill>
  </fills>
  <borders count="7">
    <border>
      <left/>
      <right/>
      <top/>
      <bottom/>
      <diagonal/>
    </border>
    <border>
      <left style="thin">
        <color rgb="FFC6D2DC"/>
      </left>
      <right style="thin">
        <color rgb="FFC6D2DC"/>
      </right>
      <top style="thin">
        <color rgb="FFC6D2DC"/>
      </top>
      <bottom style="thin">
        <color rgb="FFC6D2DC"/>
      </bottom>
      <diagonal/>
    </border>
    <border>
      <left/>
      <right/>
      <top style="thin">
        <color rgb="FFC6D2DC"/>
      </top>
      <bottom/>
      <diagonal/>
    </border>
    <border>
      <left/>
      <right style="thin">
        <color rgb="FFC6D2DC"/>
      </right>
      <top style="thin">
        <color rgb="FFC6D2DC"/>
      </top>
      <bottom/>
      <diagonal/>
    </border>
    <border>
      <left/>
      <right style="thin">
        <color rgb="FFC6D2DC"/>
      </right>
      <top style="thin">
        <color rgb="FFC6D2DC"/>
      </top>
      <bottom style="thin">
        <color rgb="FFC6D2DC"/>
      </bottom>
      <diagonal/>
    </border>
    <border>
      <left/>
      <right/>
      <top style="thin">
        <color rgb="FFC6D2DC"/>
      </top>
      <bottom style="thin">
        <color rgb="FFC6D2DC"/>
      </bottom>
      <diagonal/>
    </border>
    <border>
      <left style="thin">
        <color rgb="FFDDD5C3"/>
      </left>
      <right style="thin">
        <color rgb="FFDDD5C3"/>
      </right>
      <top style="thin">
        <color rgb="FFDDD5C3"/>
      </top>
      <bottom style="thin">
        <color rgb="FFDDD5C3"/>
      </bottom>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34">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top" wrapText="1"/>
    </xf>
    <xf numFmtId="0" fontId="7" fillId="0" borderId="0" applyAlignment="1" pivotButton="0" quotePrefix="0" xfId="0">
      <alignment horizontal="general" vertical="top" wrapText="1"/>
    </xf>
    <xf numFmtId="0" fontId="8" fillId="2" borderId="1" applyAlignment="1" pivotButton="0" quotePrefix="0" xfId="0">
      <alignment horizontal="general" vertical="top" wrapText="1"/>
    </xf>
    <xf numFmtId="0" fontId="9" fillId="0" borderId="0" applyAlignment="1" pivotButton="0" quotePrefix="0" xfId="0">
      <alignment horizontal="general" vertical="top" wrapText="1"/>
    </xf>
    <xf numFmtId="0" fontId="10" fillId="0" borderId="0" applyAlignment="1" pivotButton="0" quotePrefix="0" xfId="0">
      <alignment horizontal="general" vertical="top" wrapText="1"/>
    </xf>
    <xf numFmtId="0" fontId="11" fillId="0" borderId="0" applyAlignment="1" pivotButton="0" quotePrefix="0" xfId="0">
      <alignment horizontal="general" vertical="top" wrapText="1"/>
    </xf>
    <xf numFmtId="0" fontId="12" fillId="3" borderId="1" applyAlignment="1" pivotButton="0" quotePrefix="0" xfId="0">
      <alignment horizontal="general" vertical="top" wrapText="1"/>
    </xf>
    <xf numFmtId="0" fontId="13" fillId="0" borderId="0" applyAlignment="1" pivotButton="0" quotePrefix="0" xfId="0">
      <alignment horizontal="general" vertical="bottom"/>
    </xf>
    <xf numFmtId="0" fontId="14" fillId="0" borderId="0" applyAlignment="1" pivotButton="0" quotePrefix="0" xfId="0">
      <alignment horizontal="general" vertical="bottom"/>
    </xf>
    <xf numFmtId="0" fontId="15" fillId="0" borderId="0" applyAlignment="1" pivotButton="0" quotePrefix="0" xfId="0">
      <alignment horizontal="general" vertical="bottom"/>
    </xf>
    <xf numFmtId="0" fontId="16" fillId="4" borderId="1" applyAlignment="1" pivotButton="0" quotePrefix="0" xfId="0">
      <alignment horizontal="general" vertical="center" wrapText="1"/>
    </xf>
    <xf numFmtId="0" fontId="17" fillId="3" borderId="1" applyAlignment="1" pivotButton="0" quotePrefix="0" xfId="0">
      <alignment horizontal="general" vertical="top" wrapText="1"/>
    </xf>
    <xf numFmtId="0" fontId="7" fillId="0" borderId="1" applyAlignment="1" pivotButton="0" quotePrefix="0" xfId="0">
      <alignment horizontal="general" vertical="top" wrapText="1"/>
    </xf>
    <xf numFmtId="0" fontId="17" fillId="0" borderId="0" applyAlignment="1" pivotButton="0" quotePrefix="0" xfId="0">
      <alignment horizontal="general" vertical="top" wrapText="1"/>
    </xf>
    <xf numFmtId="0" fontId="18" fillId="3" borderId="1" applyAlignment="1" pivotButton="0" quotePrefix="0" xfId="0">
      <alignment horizontal="general" vertical="top" wrapText="1"/>
    </xf>
    <xf numFmtId="0" fontId="18" fillId="0" borderId="1" applyAlignment="1" pivotButton="0" quotePrefix="0" xfId="0">
      <alignment horizontal="general" vertical="top" wrapText="1"/>
    </xf>
    <xf numFmtId="0" fontId="20" fillId="3" borderId="1" applyAlignment="1" pivotButton="0" quotePrefix="0" xfId="0">
      <alignment horizontal="general" vertical="top" wrapText="1"/>
    </xf>
    <xf numFmtId="9" fontId="20" fillId="0" borderId="1" applyAlignment="1" pivotButton="0" quotePrefix="0" xfId="0">
      <alignment horizontal="general" vertical="top" wrapText="1"/>
    </xf>
    <xf numFmtId="164" fontId="20" fillId="0" borderId="1" applyAlignment="1" pivotButton="0" quotePrefix="0" xfId="0">
      <alignment horizontal="general" vertical="top" wrapText="1"/>
    </xf>
    <xf numFmtId="0" fontId="21" fillId="0" borderId="1" applyAlignment="1" pivotButton="0" quotePrefix="0" xfId="0">
      <alignment horizontal="general" vertical="top" wrapText="1"/>
    </xf>
    <xf numFmtId="0" fontId="22" fillId="0" borderId="1" applyAlignment="1" pivotButton="0" quotePrefix="0" xfId="0">
      <alignment horizontal="general" vertical="top" wrapText="1"/>
    </xf>
    <xf numFmtId="0" fontId="10" fillId="5" borderId="1" applyAlignment="1" pivotButton="0" quotePrefix="0" xfId="0">
      <alignment horizontal="general" vertical="top" wrapText="1"/>
    </xf>
    <xf numFmtId="0" fontId="10" fillId="0" borderId="1" applyAlignment="1" pivotButton="0" quotePrefix="0" xfId="0">
      <alignment horizontal="general" vertical="top" wrapText="1"/>
    </xf>
    <xf numFmtId="0" fontId="23" fillId="0" borderId="1" applyAlignment="1" pivotButton="0" quotePrefix="0" xfId="0">
      <alignment horizontal="general" vertical="top" wrapText="1"/>
    </xf>
    <xf numFmtId="0" fontId="10" fillId="6" borderId="1" applyAlignment="1" pivotButton="0" quotePrefix="0" xfId="0">
      <alignment horizontal="general" vertical="top" wrapText="1"/>
    </xf>
    <xf numFmtId="0" fontId="10" fillId="7" borderId="1" applyAlignment="1" pivotButton="0" quotePrefix="0" xfId="0">
      <alignment horizontal="general" vertical="top" wrapText="1"/>
    </xf>
    <xf numFmtId="0" fontId="24" fillId="2" borderId="1" applyAlignment="1" pivotButton="0" quotePrefix="0" xfId="0">
      <alignment horizontal="general" vertical="top" wrapText="1"/>
    </xf>
    <xf numFmtId="0" fontId="16" fillId="8" borderId="1" applyAlignment="1" pivotButton="0" quotePrefix="0" xfId="0">
      <alignment horizontal="general" vertical="center" wrapText="1"/>
    </xf>
    <xf numFmtId="0" fontId="22" fillId="0" borderId="1" applyAlignment="1" pivotButton="0" quotePrefix="0" xfId="0">
      <alignment horizontal="general" vertical="bottom"/>
    </xf>
    <xf numFmtId="1" fontId="18" fillId="0" borderId="1" applyAlignment="1" pivotButton="0" quotePrefix="0" xfId="0">
      <alignment horizontal="center" vertical="center"/>
    </xf>
    <xf numFmtId="1" fontId="22" fillId="9" borderId="1" applyAlignment="1" pivotButton="0" quotePrefix="0" xfId="0">
      <alignment horizontal="center" vertical="center"/>
    </xf>
    <xf numFmtId="0" fontId="25" fillId="0" borderId="1" applyAlignment="1" pivotButton="0" quotePrefix="0" xfId="0">
      <alignment horizontal="general" vertical="center" wrapText="1"/>
    </xf>
    <xf numFmtId="9" fontId="18" fillId="0" borderId="1" applyAlignment="1" pivotButton="0" quotePrefix="0" xfId="0">
      <alignment horizontal="center" vertical="center"/>
    </xf>
    <xf numFmtId="9" fontId="22" fillId="9" borderId="1" applyAlignment="1" pivotButton="0" quotePrefix="0" xfId="0">
      <alignment horizontal="center" vertical="center"/>
    </xf>
    <xf numFmtId="2" fontId="18" fillId="0" borderId="1" applyAlignment="1" pivotButton="0" quotePrefix="0" xfId="0">
      <alignment horizontal="center" vertical="center"/>
    </xf>
    <xf numFmtId="2" fontId="22" fillId="9" borderId="1" applyAlignment="1" pivotButton="0" quotePrefix="0" xfId="0">
      <alignment horizontal="center" vertical="center"/>
    </xf>
    <xf numFmtId="164" fontId="26" fillId="0" borderId="1" applyAlignment="1" pivotButton="0" quotePrefix="0" xfId="0">
      <alignment horizontal="center" vertical="center"/>
    </xf>
    <xf numFmtId="164" fontId="9" fillId="5" borderId="1" applyAlignment="1" pivotButton="0" quotePrefix="0" xfId="0">
      <alignment horizontal="center" vertical="center"/>
    </xf>
    <xf numFmtId="0" fontId="0" fillId="0" borderId="1" applyAlignment="1" pivotButton="0" quotePrefix="0" xfId="0">
      <alignment horizontal="general" vertical="bottom"/>
    </xf>
    <xf numFmtId="0" fontId="27" fillId="0" borderId="1" applyAlignment="1" pivotButton="0" quotePrefix="0" xfId="0">
      <alignment horizontal="center" vertical="center"/>
    </xf>
    <xf numFmtId="0" fontId="25" fillId="0" borderId="1" applyAlignment="1" pivotButton="0" quotePrefix="0" xfId="0">
      <alignment horizontal="general" vertical="bottom"/>
    </xf>
    <xf numFmtId="0" fontId="28" fillId="0" borderId="0" applyAlignment="1" pivotButton="0" quotePrefix="0" xfId="0">
      <alignment horizontal="general" vertical="top" wrapText="1"/>
    </xf>
    <xf numFmtId="0" fontId="21" fillId="0" borderId="1" applyAlignment="1" pivotButton="0" quotePrefix="0" xfId="0">
      <alignment horizontal="general" vertical="center" wrapText="1"/>
    </xf>
    <xf numFmtId="0" fontId="0" fillId="0" borderId="1" applyAlignment="1" pivotButton="0" quotePrefix="0" xfId="0">
      <alignment horizontal="general" vertical="center" wrapText="1"/>
    </xf>
    <xf numFmtId="0" fontId="16" fillId="10" borderId="1" applyAlignment="1" pivotButton="0" quotePrefix="0" xfId="0">
      <alignment horizontal="general" vertical="center" wrapText="1"/>
    </xf>
    <xf numFmtId="0" fontId="22" fillId="3" borderId="1" applyAlignment="1" pivotButton="0" quotePrefix="0" xfId="0">
      <alignment horizontal="general" vertical="top" wrapText="1"/>
    </xf>
    <xf numFmtId="0" fontId="10" fillId="3" borderId="1" applyAlignment="1" pivotButton="0" quotePrefix="0" xfId="0">
      <alignment horizontal="general" vertical="top" wrapText="1"/>
    </xf>
    <xf numFmtId="0" fontId="29" fillId="3" borderId="1" applyAlignment="1" pivotButton="0" quotePrefix="0" xfId="0">
      <alignment horizontal="general" vertical="top" wrapText="1"/>
    </xf>
    <xf numFmtId="0" fontId="30" fillId="3" borderId="1" applyAlignment="1" pivotButton="0" quotePrefix="0" xfId="0">
      <alignment horizontal="general" vertical="top" wrapText="1"/>
    </xf>
    <xf numFmtId="0" fontId="12" fillId="7" borderId="1" applyAlignment="1" pivotButton="0" quotePrefix="0" xfId="0">
      <alignment horizontal="general" vertical="top" wrapText="1"/>
    </xf>
    <xf numFmtId="0" fontId="31" fillId="7" borderId="1" applyAlignment="1" pivotButton="0" quotePrefix="0" xfId="0">
      <alignment horizontal="general" vertical="top" wrapText="1"/>
    </xf>
    <xf numFmtId="0" fontId="32" fillId="0" borderId="1" applyAlignment="1" pivotButton="0" quotePrefix="0" xfId="0">
      <alignment horizontal="general" vertical="top" wrapText="1"/>
    </xf>
    <xf numFmtId="0" fontId="33" fillId="2" borderId="1" applyAlignment="1" pivotButton="0" quotePrefix="0" xfId="0">
      <alignment horizontal="general" vertical="top" wrapText="1"/>
    </xf>
    <xf numFmtId="0" fontId="34" fillId="0" borderId="0" applyAlignment="1" pivotButton="0" quotePrefix="0" xfId="0">
      <alignment horizontal="general"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top" wrapText="1"/>
    </xf>
    <xf numFmtId="0" fontId="7" fillId="0" borderId="0" applyAlignment="1" pivotButton="0" quotePrefix="0" xfId="0">
      <alignment horizontal="general" vertical="top" wrapText="1"/>
    </xf>
    <xf numFmtId="0" fontId="8" fillId="2" borderId="1" applyAlignment="1" pivotButton="0" quotePrefix="0" xfId="0">
      <alignment horizontal="general" vertical="top" wrapText="1"/>
    </xf>
    <xf numFmtId="0" fontId="0" fillId="0" borderId="4" pivotButton="0" quotePrefix="0" xfId="0"/>
    <xf numFmtId="0" fontId="9" fillId="0" borderId="0" applyAlignment="1" pivotButton="0" quotePrefix="0" xfId="0">
      <alignment horizontal="general" vertical="top" wrapText="1"/>
    </xf>
    <xf numFmtId="0" fontId="10" fillId="0" borderId="0" applyAlignment="1" pivotButton="0" quotePrefix="0" xfId="0">
      <alignment horizontal="general" vertical="top" wrapText="1"/>
    </xf>
    <xf numFmtId="0" fontId="11" fillId="0" borderId="0" applyAlignment="1" pivotButton="0" quotePrefix="0" xfId="0">
      <alignment horizontal="general" vertical="top" wrapText="1"/>
    </xf>
    <xf numFmtId="0" fontId="12" fillId="3" borderId="1" applyAlignment="1" pivotButton="0" quotePrefix="0" xfId="0">
      <alignment horizontal="general" vertical="top" wrapText="1"/>
    </xf>
    <xf numFmtId="0" fontId="13" fillId="0" borderId="0" applyAlignment="1" pivotButton="0" quotePrefix="0" xfId="0">
      <alignment horizontal="general" vertical="bottom"/>
    </xf>
    <xf numFmtId="0" fontId="14" fillId="0" borderId="0" applyAlignment="1" pivotButton="0" quotePrefix="0" xfId="0">
      <alignment horizontal="general" vertical="bottom"/>
    </xf>
    <xf numFmtId="0" fontId="15" fillId="0" borderId="0" applyAlignment="1" pivotButton="0" quotePrefix="0" xfId="0">
      <alignment horizontal="general" vertical="bottom"/>
    </xf>
    <xf numFmtId="0" fontId="16" fillId="4" borderId="1" applyAlignment="1" pivotButton="0" quotePrefix="0" xfId="0">
      <alignment horizontal="general" vertical="center" wrapText="1"/>
    </xf>
    <xf numFmtId="0" fontId="17" fillId="3" borderId="1" applyAlignment="1" pivotButton="0" quotePrefix="0" xfId="0">
      <alignment horizontal="general" vertical="top" wrapText="1"/>
    </xf>
    <xf numFmtId="0" fontId="7" fillId="0" borderId="1" applyAlignment="1" pivotButton="0" quotePrefix="0" xfId="0">
      <alignment horizontal="general" vertical="top" wrapText="1"/>
    </xf>
    <xf numFmtId="0" fontId="17" fillId="0" borderId="0" applyAlignment="1" pivotButton="0" quotePrefix="0" xfId="0">
      <alignment horizontal="general" vertical="top" wrapText="1"/>
    </xf>
    <xf numFmtId="0" fontId="18" fillId="3" borderId="1" applyAlignment="1" pivotButton="0" quotePrefix="0" xfId="0">
      <alignment horizontal="general" vertical="top" wrapText="1"/>
    </xf>
    <xf numFmtId="0" fontId="18" fillId="0" borderId="1" applyAlignment="1" pivotButton="0" quotePrefix="0" xfId="0">
      <alignment horizontal="general" vertical="top" wrapText="1"/>
    </xf>
    <xf numFmtId="0" fontId="20" fillId="3" borderId="1" applyAlignment="1" pivotButton="0" quotePrefix="0" xfId="0">
      <alignment horizontal="general" vertical="top" wrapText="1"/>
    </xf>
    <xf numFmtId="9" fontId="20" fillId="0" borderId="1" applyAlignment="1" pivotButton="0" quotePrefix="0" xfId="0">
      <alignment horizontal="general" vertical="top" wrapText="1"/>
    </xf>
    <xf numFmtId="164" fontId="20" fillId="0" borderId="1" applyAlignment="1" pivotButton="0" quotePrefix="0" xfId="0">
      <alignment horizontal="general" vertical="top" wrapText="1"/>
    </xf>
    <xf numFmtId="0" fontId="21" fillId="0" borderId="1" applyAlignment="1" pivotButton="0" quotePrefix="0" xfId="0">
      <alignment horizontal="general" vertical="top" wrapText="1"/>
    </xf>
    <xf numFmtId="0" fontId="22" fillId="0" borderId="1" applyAlignment="1" pivotButton="0" quotePrefix="0" xfId="0">
      <alignment horizontal="general" vertical="top" wrapText="1"/>
    </xf>
    <xf numFmtId="0" fontId="10" fillId="5" borderId="1" applyAlignment="1" pivotButton="0" quotePrefix="0" xfId="0">
      <alignment horizontal="general" vertical="top" wrapText="1"/>
    </xf>
    <xf numFmtId="0" fontId="10" fillId="0" borderId="1" applyAlignment="1" pivotButton="0" quotePrefix="0" xfId="0">
      <alignment horizontal="general" vertical="top" wrapText="1"/>
    </xf>
    <xf numFmtId="0" fontId="23" fillId="0" borderId="1" applyAlignment="1" pivotButton="0" quotePrefix="0" xfId="0">
      <alignment horizontal="general" vertical="top" wrapText="1"/>
    </xf>
    <xf numFmtId="0" fontId="10" fillId="6" borderId="1" applyAlignment="1" pivotButton="0" quotePrefix="0" xfId="0">
      <alignment horizontal="general" vertical="top" wrapText="1"/>
    </xf>
    <xf numFmtId="0" fontId="10" fillId="7" borderId="1" applyAlignment="1" pivotButton="0" quotePrefix="0" xfId="0">
      <alignment horizontal="general" vertical="top" wrapText="1"/>
    </xf>
    <xf numFmtId="0" fontId="24" fillId="2" borderId="1" applyAlignment="1" pivotButton="0" quotePrefix="0" xfId="0">
      <alignment horizontal="general" vertical="top" wrapText="1"/>
    </xf>
    <xf numFmtId="0" fontId="16" fillId="8" borderId="1" applyAlignment="1" pivotButton="0" quotePrefix="0" xfId="0">
      <alignment horizontal="general" vertical="center" wrapText="1"/>
    </xf>
    <xf numFmtId="0" fontId="35" fillId="11" borderId="6" applyAlignment="1" pivotButton="0" quotePrefix="0" xfId="0">
      <alignment horizontal="left" vertical="center" wrapText="1"/>
    </xf>
    <xf numFmtId="3" fontId="36" fillId="0" borderId="6" applyAlignment="1" pivotButton="0" quotePrefix="0" xfId="0">
      <alignment horizontal="right"/>
    </xf>
    <xf numFmtId="0" fontId="37" fillId="0" borderId="6" applyAlignment="1" pivotButton="0" quotePrefix="0" xfId="0">
      <alignment horizontal="left" wrapText="1"/>
    </xf>
    <xf numFmtId="0" fontId="38" fillId="0" borderId="0" pivotButton="0" quotePrefix="0" xfId="0"/>
    <xf numFmtId="0" fontId="39" fillId="0" borderId="0" pivotButton="0" quotePrefix="0" xfId="0"/>
    <xf numFmtId="0" fontId="40" fillId="0" borderId="0" pivotButton="0" quotePrefix="0" xfId="0"/>
    <xf numFmtId="0" fontId="0" fillId="12" borderId="6" pivotButton="0" quotePrefix="0" xfId="0"/>
    <xf numFmtId="3" fontId="38" fillId="12" borderId="6" pivotButton="0" quotePrefix="0" xfId="0"/>
    <xf numFmtId="0" fontId="22" fillId="0" borderId="1" applyAlignment="1" pivotButton="0" quotePrefix="0" xfId="0">
      <alignment horizontal="general" vertical="bottom"/>
    </xf>
    <xf numFmtId="1" fontId="18" fillId="0" borderId="1" applyAlignment="1" pivotButton="0" quotePrefix="0" xfId="0">
      <alignment horizontal="center" vertical="center"/>
    </xf>
    <xf numFmtId="1" fontId="22" fillId="9" borderId="1" applyAlignment="1" pivotButton="0" quotePrefix="0" xfId="0">
      <alignment horizontal="center" vertical="center"/>
    </xf>
    <xf numFmtId="0" fontId="25" fillId="0" borderId="1" applyAlignment="1" pivotButton="0" quotePrefix="0" xfId="0">
      <alignment horizontal="general" vertical="center" wrapText="1"/>
    </xf>
    <xf numFmtId="9" fontId="18" fillId="0" borderId="1" applyAlignment="1" pivotButton="0" quotePrefix="0" xfId="0">
      <alignment horizontal="center" vertical="center"/>
    </xf>
    <xf numFmtId="9" fontId="22" fillId="9" borderId="1" applyAlignment="1" pivotButton="0" quotePrefix="0" xfId="0">
      <alignment horizontal="center" vertical="center"/>
    </xf>
    <xf numFmtId="2" fontId="18" fillId="0" borderId="1" applyAlignment="1" pivotButton="0" quotePrefix="0" xfId="0">
      <alignment horizontal="center" vertical="center"/>
    </xf>
    <xf numFmtId="2" fontId="22" fillId="9" borderId="1" applyAlignment="1" pivotButton="0" quotePrefix="0" xfId="0">
      <alignment horizontal="center" vertical="center"/>
    </xf>
    <xf numFmtId="164" fontId="26" fillId="0" borderId="1" applyAlignment="1" pivotButton="0" quotePrefix="0" xfId="0">
      <alignment horizontal="center" vertical="center"/>
    </xf>
    <xf numFmtId="164" fontId="9" fillId="5" borderId="1" applyAlignment="1" pivotButton="0" quotePrefix="0" xfId="0">
      <alignment horizontal="center" vertical="center"/>
    </xf>
    <xf numFmtId="0" fontId="0" fillId="0" borderId="1" applyAlignment="1" pivotButton="0" quotePrefix="0" xfId="0">
      <alignment horizontal="general" vertical="bottom"/>
    </xf>
    <xf numFmtId="0" fontId="27" fillId="0" borderId="1" applyAlignment="1" pivotButton="0" quotePrefix="0" xfId="0">
      <alignment horizontal="center" vertical="center"/>
    </xf>
    <xf numFmtId="0" fontId="25" fillId="0" borderId="1" applyAlignment="1" pivotButton="0" quotePrefix="0" xfId="0">
      <alignment horizontal="general" vertical="bottom"/>
    </xf>
    <xf numFmtId="0" fontId="28" fillId="0" borderId="0" applyAlignment="1" pivotButton="0" quotePrefix="0" xfId="0">
      <alignment horizontal="general" vertical="top" wrapText="1"/>
    </xf>
    <xf numFmtId="0" fontId="21" fillId="0" borderId="1" applyAlignment="1" pivotButton="0" quotePrefix="0" xfId="0">
      <alignment horizontal="general" vertical="center" wrapText="1"/>
    </xf>
    <xf numFmtId="0" fontId="0" fillId="0" borderId="1" applyAlignment="1" pivotButton="0" quotePrefix="0" xfId="0">
      <alignment horizontal="general" vertical="center" wrapText="1"/>
    </xf>
    <xf numFmtId="0" fontId="16" fillId="10" borderId="1" applyAlignment="1" pivotButton="0" quotePrefix="0" xfId="0">
      <alignment horizontal="general" vertical="center" wrapText="1"/>
    </xf>
    <xf numFmtId="0" fontId="22" fillId="3" borderId="1" applyAlignment="1" pivotButton="0" quotePrefix="0" xfId="0">
      <alignment horizontal="general" vertical="top" wrapText="1"/>
    </xf>
    <xf numFmtId="0" fontId="10" fillId="3" borderId="1" applyAlignment="1" pivotButton="0" quotePrefix="0" xfId="0">
      <alignment horizontal="general" vertical="top" wrapText="1"/>
    </xf>
    <xf numFmtId="0" fontId="29" fillId="3" borderId="1" applyAlignment="1" pivotButton="0" quotePrefix="0" xfId="0">
      <alignment horizontal="general" vertical="top" wrapText="1"/>
    </xf>
    <xf numFmtId="0" fontId="30" fillId="3" borderId="1" applyAlignment="1" pivotButton="0" quotePrefix="0" xfId="0">
      <alignment horizontal="general" vertical="top" wrapText="1"/>
    </xf>
    <xf numFmtId="0" fontId="12" fillId="7" borderId="1" applyAlignment="1" pivotButton="0" quotePrefix="0" xfId="0">
      <alignment horizontal="general" vertical="top" wrapText="1"/>
    </xf>
    <xf numFmtId="0" fontId="31" fillId="7" borderId="1" applyAlignment="1" pivotButton="0" quotePrefix="0" xfId="0">
      <alignment horizontal="general" vertical="top" wrapText="1"/>
    </xf>
    <xf numFmtId="0" fontId="0" fillId="0" borderId="5" pivotButton="0" quotePrefix="0" xfId="0"/>
    <xf numFmtId="0" fontId="32" fillId="0" borderId="1" applyAlignment="1" pivotButton="0" quotePrefix="0" xfId="0">
      <alignment horizontal="general" vertical="top" wrapText="1"/>
    </xf>
    <xf numFmtId="0" fontId="33" fillId="2" borderId="1" applyAlignment="1" pivotButton="0" quotePrefix="0" xfId="0">
      <alignment horizontal="general" vertical="top" wrapText="1"/>
    </xf>
    <xf numFmtId="0" fontId="34" fillId="0" borderId="0" applyAlignment="1" pivotButton="0" quotePrefix="0" xfId="0">
      <alignment horizontal="general" vertical="top" wrapText="1"/>
    </xf>
    <xf numFmtId="0" fontId="41" fillId="0" borderId="0" pivotButton="0" quotePrefix="0" xfId="0"/>
    <xf numFmtId="0" fontId="37" fillId="0" borderId="0" pivotButton="0" quotePrefix="0" xfId="0"/>
    <xf numFmtId="0" fontId="35" fillId="11" borderId="6" applyAlignment="1" pivotButton="0" quotePrefix="0" xfId="0">
      <alignment vertical="center"/>
    </xf>
    <xf numFmtId="0" fontId="42" fillId="0" borderId="6" applyAlignment="1" pivotButton="0" quotePrefix="0" xfId="0">
      <alignment vertical="center"/>
    </xf>
    <xf numFmtId="0" fontId="43" fillId="0" borderId="6" applyAlignment="1" pivotButton="0" quotePrefix="0" xfId="0">
      <alignment vertical="center"/>
    </xf>
    <xf numFmtId="0" fontId="44" fillId="0" borderId="6" applyAlignment="1" pivotButton="0" quotePrefix="0" xfId="0">
      <alignment vertical="center" wrapText="1"/>
    </xf>
    <xf numFmtId="0" fontId="45" fillId="0" borderId="6" applyAlignment="1" pivotButton="0" quotePrefix="0" xfId="0">
      <alignment vertical="center"/>
    </xf>
    <xf numFmtId="0" fontId="46" fillId="0" borderId="0" pivotButton="0" quotePrefix="0" xfId="0"/>
    <xf numFmtId="0" fontId="44" fillId="0" borderId="0" applyAlignment="1" pivotButton="0" quotePrefix="0" xfId="0">
      <alignment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7">
    <dxf>
      <font>
        <name val="Arial"/>
        <charset val="1"/>
        <family val="0"/>
        <b val="1"/>
        <color rgb="FF7A1F1C"/>
        <sz val="8"/>
      </font>
      <fill>
        <patternFill>
          <bgColor rgb="FFF5C6C2"/>
        </patternFill>
      </fill>
    </dxf>
    <dxf>
      <fill>
        <patternFill>
          <bgColor rgb="FFFAECEA"/>
        </patternFill>
      </fill>
    </dxf>
    <dxf>
      <fill>
        <patternFill>
          <bgColor rgb="FFF5C6C2"/>
        </patternFill>
      </fill>
    </dxf>
    <dxf>
      <fill>
        <patternFill>
          <bgColor rgb="FFCDE9DF"/>
        </patternFill>
      </fill>
    </dxf>
    <dxf>
      <fill>
        <patternFill>
          <bgColor rgb="FFFCF3E4"/>
        </patternFill>
      </fill>
    </dxf>
    <dxf>
      <font>
        <color rgb="FF3F6B62"/>
        <sz val="8"/>
      </font>
      <fill>
        <patternFill patternType="solid">
          <fgColor rgb="FFEAF1EE"/>
        </patternFill>
      </fill>
    </dxf>
    <dxf>
      <font>
        <b val="1"/>
        <color rgb="FF9B3A32"/>
        <sz val="8"/>
      </font>
      <fill>
        <patternFill patternType="solid">
          <fgColor rgb="FFF7EAE7"/>
        </patternFill>
      </fill>
    </dxf>
  </dxfs>
  <colors>
    <indexedColors>
      <rgbColor rgb="FF000000"/>
      <rgbColor rgb="FFFFFFFF"/>
      <rgbColor rgb="FFFF0000"/>
      <rgbColor rgb="FF00FF00"/>
      <rgbColor rgb="FF0000FF"/>
      <rgbColor rgb="FFFFFF00"/>
      <rgbColor rgb="FFFF00FF"/>
      <rgbColor rgb="FF00FFFF"/>
      <rgbColor rgb="FF7A1F1C"/>
      <rgbColor rgb="FF1E5C3A"/>
      <rgbColor rgb="FF000080"/>
      <rgbColor rgb="FF808000"/>
      <rgbColor rgb="FF800080"/>
      <rgbColor rgb="FF0E6E6B"/>
      <rgbColor rgb="FFFAECEA"/>
      <rgbColor rgb="FF808080"/>
      <rgbColor rgb="FF9999FF"/>
      <rgbColor rgb="FF993366"/>
      <rgbColor rgb="FFFFF6D6"/>
      <rgbColor rgb="FFE8F3F2"/>
      <rgbColor rgb="FF660066"/>
      <rgbColor rgb="FFFF8080"/>
      <rgbColor rgb="FF0066CC"/>
      <rgbColor rgb="FFC6D2DC"/>
      <rgbColor rgb="FF000080"/>
      <rgbColor rgb="FFFF00FF"/>
      <rgbColor rgb="FFFFFF00"/>
      <rgbColor rgb="FF00FFFF"/>
      <rgbColor rgb="FF800080"/>
      <rgbColor rgb="FF800000"/>
      <rgbColor rgb="FF008080"/>
      <rgbColor rgb="FF0000FF"/>
      <rgbColor rgb="FF00CCFF"/>
      <rgbColor rgb="FFE9F0F6"/>
      <rgbColor rgb="FFCDE9DF"/>
      <rgbColor rgb="FFFCF3E4"/>
      <rgbColor rgb="FF99CCFF"/>
      <rgbColor rgb="FFFF99CC"/>
      <rgbColor rgb="FFCC99FF"/>
      <rgbColor rgb="FFF5C6C2"/>
      <rgbColor rgb="FF3366FF"/>
      <rgbColor rgb="FF33CCCC"/>
      <rgbColor rgb="FF99CC00"/>
      <rgbColor rgb="FFFFCC00"/>
      <rgbColor rgb="FFFF9900"/>
      <rgbColor rgb="FFFF6600"/>
      <rgbColor rgb="FF5C6E7F"/>
      <rgbColor rgb="FF969696"/>
      <rgbColor rgb="FF122B41"/>
      <rgbColor rgb="FF339966"/>
      <rgbColor rgb="FF16202B"/>
      <rgbColor rgb="FF333300"/>
      <rgbColor rgb="FF8E2F2D"/>
      <rgbColor rgb="FF993366"/>
      <rgbColor rgb="FF333399"/>
      <rgbColor rgb="FF1C3D5A"/>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comments/comment1.xml><?xml version="1.0" encoding="utf-8"?>
<comments xmlns="http://schemas.openxmlformats.org/spreadsheetml/2006/main">
  <authors>
    <author>Elrin</author>
  </authors>
  <commentList>
    <comment ref="G5" authorId="0" shapeId="0">
      <text>
        <t>Format: BL-GOA-PROPERTY-ZONE-INSTANCE. Permanent. Re-audit writes a new dated record in sheet 3 against the same identifier, which is what produces a movement trail.</t>
      </text>
    </comment>
  </commentList>
</comments>
</file>

<file path=xl/comments/comment2.xml><?xml version="1.0" encoding="utf-8"?>
<comments xmlns="http://schemas.openxmlformats.org/spreadsheetml/2006/main">
  <authors>
    <author>Elrin</author>
  </authors>
  <commentList>
    <comment ref="I5" authorId="0" shapeId="0">
      <text>
        <t>A not-applicable item MUST carry a written reason. Items marked N/A are excluded from the index denominator, so an unreasoned N/A inflates the score.</t>
      </text>
    </comment>
    <comment ref="R5" authorId="0" shapeId="0">
      <text>
        <t>Zone Index = 60% of the Tier 1 conformance rate plus 40% of the normalised Tier 2 maturity score, on a scale of 100. Method: Beyond Labels, Goa.</t>
      </text>
    </comment>
  </commentList>
</comments>
</file>

<file path=xl/comments/comment3.xml><?xml version="1.0" encoding="utf-8"?>
<comments xmlns="http://schemas.openxmlformats.org/spreadsheetml/2006/main">
  <authors>
    <author>Elrin</author>
  </authors>
  <commentList>
    <comment ref="J5" authorId="0" shapeId="0">
      <text>
        <t>Priority is generated from severity x effort using the matrix published in the Programme Charter s.4.3. Do not overwrite. Method: Beyond Labels, Goa.</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drawing1.xml><?xml version="1.0" encoding="utf-8"?>
<wsDr xmlns="http://schemas.openxmlformats.org/drawingml/2006/spreadsheetDrawing">
  <oneCellAnchor>
    <from>
      <col>6</col>
      <colOff>0</colOff>
      <row>6</row>
      <rowOff>0</rowOff>
    </from>
    <ext cx="495300" cy="4953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6</col>
      <colOff>0</colOff>
      <row>7</row>
      <rowOff>0</rowOff>
    </from>
    <ext cx="495300" cy="49530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oneCellAnchor>
    <from>
      <col>6</col>
      <colOff>0</colOff>
      <row>8</row>
      <rowOff>0</rowOff>
    </from>
    <ext cx="495300" cy="495300"/>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spPr>
    </pic>
    <clientData/>
  </oneCellAnchor>
  <oneCellAnchor>
    <from>
      <col>6</col>
      <colOff>0</colOff>
      <row>9</row>
      <rowOff>0</rowOff>
    </from>
    <ext cx="495300" cy="495300"/>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spPr>
    </pic>
    <clientData/>
  </oneCellAnchor>
  <oneCellAnchor>
    <from>
      <col>6</col>
      <colOff>0</colOff>
      <row>10</row>
      <rowOff>0</rowOff>
    </from>
    <ext cx="495300" cy="495300"/>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spPr>
    </pic>
    <clientData/>
  </oneCellAnchor>
  <oneCellAnchor>
    <from>
      <col>6</col>
      <colOff>0</colOff>
      <row>11</row>
      <rowOff>0</rowOff>
    </from>
    <ext cx="495300" cy="495300"/>
    <pic>
      <nvPicPr>
        <cNvPr id="6" name="Image 6" descr="Picture"/>
        <cNvPicPr/>
      </nvPicPr>
      <blipFill>
        <a:blip xmlns:a="http://schemas.openxmlformats.org/drawingml/2006/main" xmlns:r="http://schemas.openxmlformats.org/officeDocument/2006/relationships" cstate="print" r:embed="rId6"/>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5.xml.rels><Relationships xmlns="http://schemas.openxmlformats.org/package/2006/relationships"><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9.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filterMode="0">
    <outlinePr summaryBelow="1" summaryRight="1"/>
    <pageSetUpPr fitToPage="0"/>
  </sheetPr>
  <dimension ref="A1:B34"/>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26" customWidth="1" style="57" min="1" max="1"/>
    <col width="96" customWidth="1" style="57" min="2" max="2"/>
    <col width="20" customWidth="1" style="57" min="3" max="6"/>
  </cols>
  <sheetData>
    <row r="1" ht="25.5" customHeight="1" s="58">
      <c r="A1" s="59" t="inlineStr">
        <is>
          <t>ACCESSIBILITY AUDIT DRIVE — GOA CLUSTER</t>
        </is>
      </c>
    </row>
    <row r="2" ht="15" customHeight="1" s="58">
      <c r="A2" s="60" t="inlineStr">
        <is>
          <t>QR-Linked Accessibility Audit Tracker  ·  audit instrument, register and index</t>
        </is>
      </c>
    </row>
    <row r="3"/>
    <row r="4" ht="15" customHeight="1" s="58">
      <c r="A4" s="61" t="inlineStr">
        <is>
          <t>Version</t>
        </is>
      </c>
      <c r="B4" s="62" t="inlineStr">
        <is>
          <t>1.0 — issue for client review</t>
        </is>
      </c>
    </row>
    <row r="5" ht="15" customHeight="1" s="58">
      <c r="A5" s="61" t="inlineStr">
        <is>
          <t>Dated</t>
        </is>
      </c>
      <c r="B5" s="62" t="inlineStr">
        <is>
          <t>26 July 2026</t>
        </is>
      </c>
    </row>
    <row r="6" ht="15" customHeight="1" s="58">
      <c r="A6" s="61" t="inlineStr">
        <is>
          <t>Author</t>
        </is>
      </c>
      <c r="B6" s="62" t="inlineStr">
        <is>
          <t>Elrin, Founder and Principal Consultant, Beyond Labels, Goa</t>
        </is>
      </c>
    </row>
    <row r="7" ht="15" customHeight="1" s="58">
      <c r="A7" s="61" t="inlineStr">
        <is>
          <t>Owner of IP</t>
        </is>
      </c>
      <c r="B7" s="62" t="inlineStr">
        <is>
          <t>Beyond Labels, Goa</t>
        </is>
      </c>
    </row>
    <row r="8" ht="15" customHeight="1" s="58">
      <c r="A8" s="61" t="inlineStr">
        <is>
          <t>Issued to</t>
        </is>
      </c>
      <c r="B8" s="62" t="inlineStr">
        <is>
          <t>A five-star Goa cluster operator</t>
        </is>
      </c>
    </row>
    <row r="9" ht="15" customHeight="1" s="58">
      <c r="A9" s="61" t="inlineStr">
        <is>
          <t>First disclosed</t>
        </is>
      </c>
      <c r="B9" s="62" t="inlineStr">
        <is>
          <t>26 July 2026, to the named recipient only</t>
        </is>
      </c>
    </row>
    <row r="10" ht="15" customHeight="1" s="58">
      <c r="A10" s="61" t="inlineStr">
        <is>
          <t>Copy reference</t>
        </is>
      </c>
      <c r="B10" s="62" t="inlineStr">
        <is>
          <t>BL-AAD-2026-07-GOAWS-001 — this copy is uniquely numbered</t>
        </is>
      </c>
    </row>
    <row r="11" ht="15" customHeight="1" s="58">
      <c r="A11" s="61" t="inlineStr">
        <is>
          <t>Circulation</t>
        </is>
      </c>
      <c r="B11" s="62" t="inlineStr">
        <is>
          <t>Named recipient and its internal officers only</t>
        </is>
      </c>
    </row>
    <row r="12"/>
    <row r="13" ht="21.75" customHeight="1" s="58">
      <c r="A13" s="63" t="inlineStr">
        <is>
          <t>CONFIDENTIAL — NOT FOR CIRCULATION TO THIRD PARTIES, EMPANELLED OR EXTERNAL CONSULTANTS</t>
        </is>
      </c>
      <c r="B13" s="64" t="n"/>
    </row>
    <row r="14"/>
    <row r="15" ht="39.55" customHeight="1" s="58">
      <c r="A15" s="65" t="inlineStr">
        <is>
          <t>INTELLECTUAL PROPERTY AND TERMS OF USE</t>
        </is>
      </c>
    </row>
    <row r="16" ht="33.75" customHeight="1" s="58">
      <c r="A16" s="66" t="n"/>
      <c r="B16" s="66" t="inlineStr">
        <is>
          <t>© 2026 Beyond Labels, Goa. All rights reserved. This workbook and the instrument it implements are the original work of Elrin and the intellectual property of Beyond Labels, Goa. Copyright subsists automatically under the Copyright Act 1957.</t>
        </is>
      </c>
    </row>
    <row r="17" ht="33.75" customHeight="1" s="58">
      <c r="A17" s="66" t="n"/>
      <c r="B17" s="66" t="inlineStr">
        <is>
          <t>Covered works include: the three-domain zone taxonomy and identifier scheme; the two-tier scoring instrument; the severity and effort classification and priority matrix; the Property Accessibility Index, its weighting and band definitions including the Torch Bearer threshold; the QR capture architecture; and the Hiring Capacity Map method.</t>
        </is>
      </c>
    </row>
    <row r="18" ht="33.75" customHeight="1" s="58">
      <c r="A18" s="66" t="n"/>
      <c r="B18" s="66" t="inlineStr">
        <is>
          <t>Receipt confers a limited, non-exclusive, non-transferable and revocable licence to use this workbook for the internal operation of the Accessibility Audit Drive at the recipient's own properties. It confers no ownership and no right to reproduce, adapt, re-brand or create derivative instruments.</t>
        </is>
      </c>
    </row>
    <row r="19" ht="33.75" customHeight="1" s="58">
      <c r="A19" s="66" t="n"/>
      <c r="B19" s="66" t="inlineStr">
        <is>
          <t>The recipient may not disclose this workbook, or any instrument issued under this programme, to any third party — including any empanelled, accredited, external, competing or successor consultant, auditor or advisor — without the prior written consent of Beyond Labels, Goa.</t>
        </is>
      </c>
    </row>
    <row r="20" ht="33.75" customHeight="1" s="58">
      <c r="A20" s="66" t="n"/>
      <c r="B20" s="66" t="inlineStr">
        <is>
          <t>The recipient owns its own audit data, findings, photographs, remediation plans, index scores and Hiring Capacity Maps in full. Beyond Labels, Goa retains the instrument that produced them.</t>
        </is>
      </c>
    </row>
    <row r="21" ht="33.75" customHeight="1" s="58">
      <c r="A21" s="66" t="n"/>
      <c r="B21" s="66" t="inlineStr">
        <is>
          <t>Where findings or indices produced with this instrument are reported internally, to a regulator, to the Office of the State Commissioner for Persons with Disabilities, or publicly, the methodology will be attributed to Beyond Labels, Goa.</t>
        </is>
      </c>
    </row>
    <row r="22" ht="33.75" customHeight="1" s="58">
      <c r="A22" s="66" t="n"/>
      <c r="B22" s="66" t="inlineStr">
        <is>
          <t>Stated plainly: copyright protects expression, not the underlying idea. Nothing here prevents any person from conducting an accessibility audit or from applying the public standards cited in sheet 8, which are freely available and are not claimed as proprietary. What is protected is this specific instrument, taxonomy, scoring model, index and map.</t>
        </is>
      </c>
    </row>
    <row r="23" ht="33.75" customHeight="1" s="58">
      <c r="A23" s="66" t="n"/>
      <c r="B23" s="66" t="inlineStr">
        <is>
          <t>This is not legal advice and has not been settled by counsel. Have the contracting instrument reviewed by your own advisors before signature.</t>
        </is>
      </c>
    </row>
    <row r="24"/>
    <row r="25" ht="26.85" customHeight="1" s="58">
      <c r="A25" s="65" t="inlineStr">
        <is>
          <t>HOW TO USE THIS WORKBOOK</t>
        </is>
      </c>
    </row>
    <row r="26" ht="25.5" customHeight="1" s="58">
      <c r="A26" s="67" t="inlineStr">
        <is>
          <t>Sheet 2  Zone Register</t>
        </is>
      </c>
      <c r="B26" s="66" t="inlineStr">
        <is>
          <t>Build the property's permanent zone estate here. One row per physical zone instance. The QR ID is generated for you. Print labels from column G. DO THIS FIRST — nothing else works without it.</t>
        </is>
      </c>
    </row>
    <row r="27" ht="25.5" customHeight="1" s="58">
      <c r="A27" s="67" t="inlineStr">
        <is>
          <t>Sheet 3  Audit Log</t>
        </is>
      </c>
      <c r="B27" s="66" t="inlineStr">
        <is>
          <t>One row per zone audited per drive. This is what the QR scan populates. Yellow cells are auditor entry; white cells calculate.</t>
        </is>
      </c>
    </row>
    <row r="28" ht="25.5" customHeight="1" s="58">
      <c r="A28" s="67" t="inlineStr">
        <is>
          <t>Sheet 4  Checklist Library</t>
        </is>
      </c>
      <c r="B28" s="66" t="inlineStr">
        <is>
          <t>The Tier 1 conformance items and Tier 2 maturity prompts for each zone group. Reference while auditing. Do not edit without re-calibrating the whole cluster.</t>
        </is>
      </c>
    </row>
    <row r="29" ht="25.5" customHeight="1" s="58">
      <c r="A29" s="67" t="inlineStr">
        <is>
          <t>Sheet 5  Findings &amp; Priority</t>
        </is>
      </c>
      <c r="B29" s="66" t="inlineStr">
        <is>
          <t>Non-conformances only, with severity, effort, owner and target date. Sequenced by the priority matrix.</t>
        </is>
      </c>
    </row>
    <row r="30" ht="25.5" customHeight="1" s="58">
      <c r="A30" s="67" t="inlineStr">
        <is>
          <t>Sheet 6  Property Index</t>
        </is>
      </c>
      <c r="B30" s="66" t="inlineStr">
        <is>
          <t>The Property Accessibility Index, computed from the Audit Log. Read-only.</t>
        </is>
      </c>
    </row>
    <row r="31" ht="25.5" customHeight="1" s="58">
      <c r="A31" s="67" t="inlineStr">
        <is>
          <t>Sheet 7  Hiring Capacity Map</t>
        </is>
      </c>
      <c r="B31" s="66" t="inlineStr">
        <is>
          <t>Domain C output. Role by role, which disability clusters this property can employ today and after remediation.</t>
        </is>
      </c>
    </row>
    <row r="32" ht="25.5" customHeight="1" s="58">
      <c r="A32" s="67" t="inlineStr">
        <is>
          <t>Sheet 8  Standards Reference</t>
        </is>
      </c>
      <c r="B32" s="66" t="inlineStr">
        <is>
          <t>The controlling clauses and benchmark instruments, and the verification rule.</t>
        </is>
      </c>
    </row>
    <row r="33"/>
    <row r="34" ht="15" customHeight="1" s="58">
      <c r="A34" s="68" t="n"/>
      <c r="B34" s="68" t="inlineStr">
        <is>
          <t>Yellow cells = you type here.   White cells = calculated, do not overwrite.</t>
        </is>
      </c>
    </row>
  </sheetData>
  <mergeCells count="3">
    <mergeCell ref="A13:B13"/>
    <mergeCell ref="A2:B2"/>
    <mergeCell ref="A1:B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I95"/>
  <sheetViews>
    <sheetView showFormulas="0" showGridLines="1" showRowColHeaders="1" showZeros="1" rightToLeft="0" tabSelected="0" showOutlineSymbols="1" defaultGridColor="1"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13" customWidth="1" style="57" min="1" max="1"/>
    <col width="9" customWidth="1" style="57" min="2" max="2"/>
    <col width="8" customWidth="1" style="57" min="3" max="3"/>
    <col width="40" customWidth="1" style="57" min="4" max="4"/>
    <col width="24" customWidth="1" style="57" min="5" max="5"/>
    <col width="18" customWidth="1" style="57" min="6" max="6"/>
    <col width="30" customWidth="1" style="57" min="7" max="8"/>
    <col width="34" customWidth="1" style="57" min="9" max="9"/>
  </cols>
  <sheetData>
    <row r="1" ht="21" customHeight="1" s="58">
      <c r="A1" s="69" t="inlineStr">
        <is>
          <t>ZONE REGISTER — build this first</t>
        </is>
      </c>
    </row>
    <row r="2" ht="15" customHeight="1" s="58">
      <c r="A2" s="70" t="inlineStr">
        <is>
          <t>One row per physical zone instance. The QR ID in column G is generated. Order labels from columns G and H. Nothing downstream works until this register is complete.</t>
        </is>
      </c>
    </row>
    <row r="3" ht="24" customHeight="1" s="58">
      <c r="A3" s="71" t="inlineStr">
        <is>
          <t>© 2026 Beyond Labels, Goa  ·  Confidential  ·  Licensed to the named recipient for internal use only  ·  Not for circulation to third parties, empanelled or external consultants  ·  v1.0  ·  26 July 2026  ·  Copy ref BL-AAD-2026-07-GOAWS-001</t>
        </is>
      </c>
    </row>
    <row r="4"/>
    <row r="5" ht="42" customHeight="1" s="58">
      <c r="A5" s="72" t="inlineStr">
        <is>
          <t>PROPERTY CODE</t>
        </is>
      </c>
      <c r="B5" s="72" t="inlineStr">
        <is>
          <t>ZONE CODE</t>
        </is>
      </c>
      <c r="C5" s="72" t="inlineStr">
        <is>
          <t>INST. NO.</t>
        </is>
      </c>
      <c r="D5" s="72" t="inlineStr">
        <is>
          <t>ZONE INSTANCE NAME — be specific</t>
        </is>
      </c>
      <c r="E5" s="72" t="inlineStr">
        <is>
          <t>LOCATION / LEVEL</t>
        </is>
      </c>
      <c r="F5" s="72" t="inlineStr">
        <is>
          <t>OWNING DEPT</t>
        </is>
      </c>
      <c r="G5" s="72" t="inlineStr">
        <is>
          <t>QR IDENTIFIER (generated)</t>
        </is>
      </c>
      <c r="H5" s="72" t="inlineStr">
        <is>
          <t>LABEL SPECIFICATION (generated)</t>
        </is>
      </c>
      <c r="I5" s="72" t="inlineStr">
        <is>
          <t>NOTES</t>
        </is>
      </c>
    </row>
    <row r="6" ht="27.75" customHeight="1" s="58">
      <c r="A6" s="73" t="inlineStr">
        <is>
          <t>TAJFA</t>
        </is>
      </c>
      <c r="B6" s="73" t="inlineStr">
        <is>
          <t>A07</t>
        </is>
      </c>
      <c r="C6" s="73" t="n">
        <v>1</v>
      </c>
      <c r="D6" s="73" t="inlineStr">
        <is>
          <t>Guest bathroom — Room 214, accessible king</t>
        </is>
      </c>
      <c r="E6" s="73" t="inlineStr">
        <is>
          <t>Level 2, North wing</t>
        </is>
      </c>
      <c r="F6" s="73" t="inlineStr">
        <is>
          <t>Housekeeping</t>
        </is>
      </c>
      <c r="G6" s="74">
        <f>IF(OR($A6="",$B6="",$C6=""),"","BL-GOA-"&amp;$A6&amp;"-"&amp;$B6&amp;"-"&amp;TEXT($C6,"000"))</f>
        <v/>
      </c>
      <c r="H6" s="74">
        <f>IF($B6="","",IFERROR(INDEX('4. Checklist Library'!$F$6:$F$41,MATCH($B6,'4. Checklist Library'!$A$6:$A$41,0)),"Check zone code"))</f>
        <v/>
      </c>
      <c r="I6" s="75" t="inlineStr">
        <is>
          <t>EXAMPLE ROW — delete before use</t>
        </is>
      </c>
    </row>
    <row r="7" ht="27.75" customHeight="1" s="58">
      <c r="A7" s="73" t="inlineStr">
        <is>
          <t>TAJFA</t>
        </is>
      </c>
      <c r="B7" s="73" t="inlineStr">
        <is>
          <t>B03</t>
        </is>
      </c>
      <c r="C7" s="73" t="n">
        <v>2</v>
      </c>
      <c r="D7" s="73" t="inlineStr">
        <is>
          <t>Staff locker room — female, main HOH</t>
        </is>
      </c>
      <c r="E7" s="73" t="inlineStr">
        <is>
          <t>Basement 1</t>
        </is>
      </c>
      <c r="F7" s="73" t="inlineStr">
        <is>
          <t>Human Resources</t>
        </is>
      </c>
      <c r="G7" s="74">
        <f>IF(OR($A7="",$B7="",$C7=""),"","BL-GOA-"&amp;$A7&amp;"-"&amp;$B7&amp;"-"&amp;TEXT($C7,"000"))</f>
        <v/>
      </c>
      <c r="H7" s="74">
        <f>IF($B7="","",IFERROR(INDEX('4. Checklist Library'!$F$6:$F$41,MATCH($B7,'4. Checklist Library'!$A$6:$A$41,0)),"Check zone code"))</f>
        <v/>
      </c>
      <c r="I7" s="75" t="inlineStr">
        <is>
          <t>EXAMPLE ROW — delete before use</t>
        </is>
      </c>
    </row>
    <row r="8" ht="27.75" customHeight="1" s="58">
      <c r="A8" s="73" t="inlineStr">
        <is>
          <t>TAJFA</t>
        </is>
      </c>
      <c r="B8" s="73" t="inlineStr">
        <is>
          <t>B08</t>
        </is>
      </c>
      <c r="C8" s="73" t="n">
        <v>3</v>
      </c>
      <c r="D8" s="73" t="inlineStr">
        <is>
          <t>Main chiller plant room</t>
        </is>
      </c>
      <c r="E8" s="73" t="inlineStr">
        <is>
          <t>Basement 2</t>
        </is>
      </c>
      <c r="F8" s="73" t="inlineStr">
        <is>
          <t>Engineering</t>
        </is>
      </c>
      <c r="G8" s="74">
        <f>IF(OR($A8="",$B8="",$C8=""),"","BL-GOA-"&amp;$A8&amp;"-"&amp;$B8&amp;"-"&amp;TEXT($C8,"000"))</f>
        <v/>
      </c>
      <c r="H8" s="74">
        <f>IF($B8="","",IFERROR(INDEX('4. Checklist Library'!$F$6:$F$41,MATCH($B8,'4. Checklist Library'!$A$6:$A$41,0)),"Check zone code"))</f>
        <v/>
      </c>
      <c r="I8" s="75" t="inlineStr">
        <is>
          <t>EXAMPLE ROW — delete before use</t>
        </is>
      </c>
    </row>
    <row r="9" ht="15" customHeight="1" s="58">
      <c r="A9" s="76" t="n"/>
      <c r="B9" s="76" t="n"/>
      <c r="C9" s="76" t="n"/>
      <c r="D9" s="76" t="n"/>
      <c r="E9" s="76" t="n"/>
      <c r="F9" s="76" t="n"/>
      <c r="G9" s="77">
        <f>IF(OR($A9="",$B9="",$C9=""),"","BL-GOA-"&amp;$A9&amp;"-"&amp;$B9&amp;"-"&amp;TEXT($C9,"000"))</f>
        <v/>
      </c>
      <c r="H9" s="77">
        <f>IF($B9="","",IFERROR(INDEX('4. Checklist Library'!$F$6:$F$41,MATCH($B9,'4. Checklist Library'!$A$6:$A$41,0)),"Check zone code"))</f>
        <v/>
      </c>
      <c r="I9" s="77" t="n"/>
    </row>
    <row r="10" ht="15" customHeight="1" s="58">
      <c r="A10" s="76" t="n"/>
      <c r="B10" s="76" t="n"/>
      <c r="C10" s="76" t="n"/>
      <c r="D10" s="76" t="n"/>
      <c r="E10" s="76" t="n"/>
      <c r="F10" s="76" t="n"/>
      <c r="G10" s="77">
        <f>IF(OR($A10="",$B10="",$C10=""),"","BL-GOA-"&amp;$A10&amp;"-"&amp;$B10&amp;"-"&amp;TEXT($C10,"000"))</f>
        <v/>
      </c>
      <c r="H10" s="77">
        <f>IF($B10="","",IFERROR(INDEX('4. Checklist Library'!$F$6:$F$41,MATCH($B10,'4. Checklist Library'!$A$6:$A$41,0)),"Check zone code"))</f>
        <v/>
      </c>
      <c r="I10" s="77" t="n"/>
    </row>
    <row r="11" ht="15" customHeight="1" s="58">
      <c r="A11" s="76" t="n"/>
      <c r="B11" s="76" t="n"/>
      <c r="C11" s="76" t="n"/>
      <c r="D11" s="76" t="n"/>
      <c r="E11" s="76" t="n"/>
      <c r="F11" s="76" t="n"/>
      <c r="G11" s="77">
        <f>IF(OR($A11="",$B11="",$C11=""),"","BL-GOA-"&amp;$A11&amp;"-"&amp;$B11&amp;"-"&amp;TEXT($C11,"000"))</f>
        <v/>
      </c>
      <c r="H11" s="77">
        <f>IF($B11="","",IFERROR(INDEX('4. Checklist Library'!$F$6:$F$41,MATCH($B11,'4. Checklist Library'!$A$6:$A$41,0)),"Check zone code"))</f>
        <v/>
      </c>
      <c r="I11" s="77" t="n"/>
    </row>
    <row r="12" ht="15" customHeight="1" s="58">
      <c r="A12" s="76" t="n"/>
      <c r="B12" s="76" t="n"/>
      <c r="C12" s="76" t="n"/>
      <c r="D12" s="76" t="n"/>
      <c r="E12" s="76" t="n"/>
      <c r="F12" s="76" t="n"/>
      <c r="G12" s="77">
        <f>IF(OR($A12="",$B12="",$C12=""),"","BL-GOA-"&amp;$A12&amp;"-"&amp;$B12&amp;"-"&amp;TEXT($C12,"000"))</f>
        <v/>
      </c>
      <c r="H12" s="77">
        <f>IF($B12="","",IFERROR(INDEX('4. Checklist Library'!$F$6:$F$41,MATCH($B12,'4. Checklist Library'!$A$6:$A$41,0)),"Check zone code"))</f>
        <v/>
      </c>
      <c r="I12" s="77" t="n"/>
    </row>
    <row r="13" ht="15" customHeight="1" s="58">
      <c r="A13" s="76" t="n"/>
      <c r="B13" s="76" t="n"/>
      <c r="C13" s="76" t="n"/>
      <c r="D13" s="76" t="n"/>
      <c r="E13" s="76" t="n"/>
      <c r="F13" s="76" t="n"/>
      <c r="G13" s="77">
        <f>IF(OR($A13="",$B13="",$C13=""),"","BL-GOA-"&amp;$A13&amp;"-"&amp;$B13&amp;"-"&amp;TEXT($C13,"000"))</f>
        <v/>
      </c>
      <c r="H13" s="77">
        <f>IF($B13="","",IFERROR(INDEX('4. Checklist Library'!$F$6:$F$41,MATCH($B13,'4. Checklist Library'!$A$6:$A$41,0)),"Check zone code"))</f>
        <v/>
      </c>
      <c r="I13" s="77" t="n"/>
    </row>
    <row r="14" ht="15" customHeight="1" s="58">
      <c r="A14" s="76" t="n"/>
      <c r="B14" s="76" t="n"/>
      <c r="C14" s="76" t="n"/>
      <c r="D14" s="76" t="n"/>
      <c r="E14" s="76" t="n"/>
      <c r="F14" s="76" t="n"/>
      <c r="G14" s="77">
        <f>IF(OR($A14="",$B14="",$C14=""),"","BL-GOA-"&amp;$A14&amp;"-"&amp;$B14&amp;"-"&amp;TEXT($C14,"000"))</f>
        <v/>
      </c>
      <c r="H14" s="77">
        <f>IF($B14="","",IFERROR(INDEX('4. Checklist Library'!$F$6:$F$41,MATCH($B14,'4. Checklist Library'!$A$6:$A$41,0)),"Check zone code"))</f>
        <v/>
      </c>
      <c r="I14" s="77" t="n"/>
    </row>
    <row r="15" ht="15" customHeight="1" s="58">
      <c r="A15" s="76" t="n"/>
      <c r="B15" s="76" t="n"/>
      <c r="C15" s="76" t="n"/>
      <c r="D15" s="76" t="n"/>
      <c r="E15" s="76" t="n"/>
      <c r="F15" s="76" t="n"/>
      <c r="G15" s="77">
        <f>IF(OR($A15="",$B15="",$C15=""),"","BL-GOA-"&amp;$A15&amp;"-"&amp;$B15&amp;"-"&amp;TEXT($C15,"000"))</f>
        <v/>
      </c>
      <c r="H15" s="77">
        <f>IF($B15="","",IFERROR(INDEX('4. Checklist Library'!$F$6:$F$41,MATCH($B15,'4. Checklist Library'!$A$6:$A$41,0)),"Check zone code"))</f>
        <v/>
      </c>
      <c r="I15" s="77" t="n"/>
    </row>
    <row r="16" ht="15" customHeight="1" s="58">
      <c r="A16" s="76" t="n"/>
      <c r="B16" s="76" t="n"/>
      <c r="C16" s="76" t="n"/>
      <c r="D16" s="76" t="n"/>
      <c r="E16" s="76" t="n"/>
      <c r="F16" s="76" t="n"/>
      <c r="G16" s="77">
        <f>IF(OR($A16="",$B16="",$C16=""),"","BL-GOA-"&amp;$A16&amp;"-"&amp;$B16&amp;"-"&amp;TEXT($C16,"000"))</f>
        <v/>
      </c>
      <c r="H16" s="77">
        <f>IF($B16="","",IFERROR(INDEX('4. Checklist Library'!$F$6:$F$41,MATCH($B16,'4. Checklist Library'!$A$6:$A$41,0)),"Check zone code"))</f>
        <v/>
      </c>
      <c r="I16" s="77" t="n"/>
    </row>
    <row r="17" ht="15" customHeight="1" s="58">
      <c r="A17" s="76" t="n"/>
      <c r="B17" s="76" t="n"/>
      <c r="C17" s="76" t="n"/>
      <c r="D17" s="76" t="n"/>
      <c r="E17" s="76" t="n"/>
      <c r="F17" s="76" t="n"/>
      <c r="G17" s="77">
        <f>IF(OR($A17="",$B17="",$C17=""),"","BL-GOA-"&amp;$A17&amp;"-"&amp;$B17&amp;"-"&amp;TEXT($C17,"000"))</f>
        <v/>
      </c>
      <c r="H17" s="77">
        <f>IF($B17="","",IFERROR(INDEX('4. Checklist Library'!$F$6:$F$41,MATCH($B17,'4. Checklist Library'!$A$6:$A$41,0)),"Check zone code"))</f>
        <v/>
      </c>
      <c r="I17" s="77" t="n"/>
    </row>
    <row r="18" ht="15" customHeight="1" s="58">
      <c r="A18" s="76" t="n"/>
      <c r="B18" s="76" t="n"/>
      <c r="C18" s="76" t="n"/>
      <c r="D18" s="76" t="n"/>
      <c r="E18" s="76" t="n"/>
      <c r="F18" s="76" t="n"/>
      <c r="G18" s="77">
        <f>IF(OR($A18="",$B18="",$C18=""),"","BL-GOA-"&amp;$A18&amp;"-"&amp;$B18&amp;"-"&amp;TEXT($C18,"000"))</f>
        <v/>
      </c>
      <c r="H18" s="77">
        <f>IF($B18="","",IFERROR(INDEX('4. Checklist Library'!$F$6:$F$41,MATCH($B18,'4. Checklist Library'!$A$6:$A$41,0)),"Check zone code"))</f>
        <v/>
      </c>
      <c r="I18" s="77" t="n"/>
    </row>
    <row r="19" ht="15" customHeight="1" s="58">
      <c r="A19" s="76" t="n"/>
      <c r="B19" s="76" t="n"/>
      <c r="C19" s="76" t="n"/>
      <c r="D19" s="76" t="n"/>
      <c r="E19" s="76" t="n"/>
      <c r="F19" s="76" t="n"/>
      <c r="G19" s="77">
        <f>IF(OR($A19="",$B19="",$C19=""),"","BL-GOA-"&amp;$A19&amp;"-"&amp;$B19&amp;"-"&amp;TEXT($C19,"000"))</f>
        <v/>
      </c>
      <c r="H19" s="77">
        <f>IF($B19="","",IFERROR(INDEX('4. Checklist Library'!$F$6:$F$41,MATCH($B19,'4. Checklist Library'!$A$6:$A$41,0)),"Check zone code"))</f>
        <v/>
      </c>
      <c r="I19" s="77" t="n"/>
    </row>
    <row r="20" ht="15" customHeight="1" s="58">
      <c r="A20" s="76" t="n"/>
      <c r="B20" s="76" t="n"/>
      <c r="C20" s="76" t="n"/>
      <c r="D20" s="76" t="n"/>
      <c r="E20" s="76" t="n"/>
      <c r="F20" s="76" t="n"/>
      <c r="G20" s="77">
        <f>IF(OR($A20="",$B20="",$C20=""),"","BL-GOA-"&amp;$A20&amp;"-"&amp;$B20&amp;"-"&amp;TEXT($C20,"000"))</f>
        <v/>
      </c>
      <c r="H20" s="77">
        <f>IF($B20="","",IFERROR(INDEX('4. Checklist Library'!$F$6:$F$41,MATCH($B20,'4. Checklist Library'!$A$6:$A$41,0)),"Check zone code"))</f>
        <v/>
      </c>
      <c r="I20" s="77" t="n"/>
    </row>
    <row r="21" ht="15" customHeight="1" s="58">
      <c r="A21" s="76" t="n"/>
      <c r="B21" s="76" t="n"/>
      <c r="C21" s="76" t="n"/>
      <c r="D21" s="76" t="n"/>
      <c r="E21" s="76" t="n"/>
      <c r="F21" s="76" t="n"/>
      <c r="G21" s="77">
        <f>IF(OR($A21="",$B21="",$C21=""),"","BL-GOA-"&amp;$A21&amp;"-"&amp;$B21&amp;"-"&amp;TEXT($C21,"000"))</f>
        <v/>
      </c>
      <c r="H21" s="77">
        <f>IF($B21="","",IFERROR(INDEX('4. Checklist Library'!$F$6:$F$41,MATCH($B21,'4. Checklist Library'!$A$6:$A$41,0)),"Check zone code"))</f>
        <v/>
      </c>
      <c r="I21" s="77" t="n"/>
    </row>
    <row r="22" ht="15" customHeight="1" s="58">
      <c r="A22" s="76" t="n"/>
      <c r="B22" s="76" t="n"/>
      <c r="C22" s="76" t="n"/>
      <c r="D22" s="76" t="n"/>
      <c r="E22" s="76" t="n"/>
      <c r="F22" s="76" t="n"/>
      <c r="G22" s="77">
        <f>IF(OR($A22="",$B22="",$C22=""),"","BL-GOA-"&amp;$A22&amp;"-"&amp;$B22&amp;"-"&amp;TEXT($C22,"000"))</f>
        <v/>
      </c>
      <c r="H22" s="77">
        <f>IF($B22="","",IFERROR(INDEX('4. Checklist Library'!$F$6:$F$41,MATCH($B22,'4. Checklist Library'!$A$6:$A$41,0)),"Check zone code"))</f>
        <v/>
      </c>
      <c r="I22" s="77" t="n"/>
    </row>
    <row r="23" ht="15" customHeight="1" s="58">
      <c r="A23" s="76" t="n"/>
      <c r="B23" s="76" t="n"/>
      <c r="C23" s="76" t="n"/>
      <c r="D23" s="76" t="n"/>
      <c r="E23" s="76" t="n"/>
      <c r="F23" s="76" t="n"/>
      <c r="G23" s="77">
        <f>IF(OR($A23="",$B23="",$C23=""),"","BL-GOA-"&amp;$A23&amp;"-"&amp;$B23&amp;"-"&amp;TEXT($C23,"000"))</f>
        <v/>
      </c>
      <c r="H23" s="77">
        <f>IF($B23="","",IFERROR(INDEX('4. Checklist Library'!$F$6:$F$41,MATCH($B23,'4. Checklist Library'!$A$6:$A$41,0)),"Check zone code"))</f>
        <v/>
      </c>
      <c r="I23" s="77" t="n"/>
    </row>
    <row r="24" ht="15" customHeight="1" s="58">
      <c r="A24" s="76" t="n"/>
      <c r="B24" s="76" t="n"/>
      <c r="C24" s="76" t="n"/>
      <c r="D24" s="76" t="n"/>
      <c r="E24" s="76" t="n"/>
      <c r="F24" s="76" t="n"/>
      <c r="G24" s="77">
        <f>IF(OR($A24="",$B24="",$C24=""),"","BL-GOA-"&amp;$A24&amp;"-"&amp;$B24&amp;"-"&amp;TEXT($C24,"000"))</f>
        <v/>
      </c>
      <c r="H24" s="77">
        <f>IF($B24="","",IFERROR(INDEX('4. Checklist Library'!$F$6:$F$41,MATCH($B24,'4. Checklist Library'!$A$6:$A$41,0)),"Check zone code"))</f>
        <v/>
      </c>
      <c r="I24" s="77" t="n"/>
    </row>
    <row r="25" ht="15" customHeight="1" s="58">
      <c r="A25" s="76" t="n"/>
      <c r="B25" s="76" t="n"/>
      <c r="C25" s="76" t="n"/>
      <c r="D25" s="76" t="n"/>
      <c r="E25" s="76" t="n"/>
      <c r="F25" s="76" t="n"/>
      <c r="G25" s="77">
        <f>IF(OR($A25="",$B25="",$C25=""),"","BL-GOA-"&amp;$A25&amp;"-"&amp;$B25&amp;"-"&amp;TEXT($C25,"000"))</f>
        <v/>
      </c>
      <c r="H25" s="77">
        <f>IF($B25="","",IFERROR(INDEX('4. Checklist Library'!$F$6:$F$41,MATCH($B25,'4. Checklist Library'!$A$6:$A$41,0)),"Check zone code"))</f>
        <v/>
      </c>
      <c r="I25" s="77" t="n"/>
    </row>
    <row r="26" ht="15" customHeight="1" s="58">
      <c r="A26" s="76" t="n"/>
      <c r="B26" s="76" t="n"/>
      <c r="C26" s="76" t="n"/>
      <c r="D26" s="76" t="n"/>
      <c r="E26" s="76" t="n"/>
      <c r="F26" s="76" t="n"/>
      <c r="G26" s="77">
        <f>IF(OR($A26="",$B26="",$C26=""),"","BL-GOA-"&amp;$A26&amp;"-"&amp;$B26&amp;"-"&amp;TEXT($C26,"000"))</f>
        <v/>
      </c>
      <c r="H26" s="77">
        <f>IF($B26="","",IFERROR(INDEX('4. Checklist Library'!$F$6:$F$41,MATCH($B26,'4. Checklist Library'!$A$6:$A$41,0)),"Check zone code"))</f>
        <v/>
      </c>
      <c r="I26" s="77" t="n"/>
    </row>
    <row r="27" ht="15" customHeight="1" s="58">
      <c r="A27" s="76" t="n"/>
      <c r="B27" s="76" t="n"/>
      <c r="C27" s="76" t="n"/>
      <c r="D27" s="76" t="n"/>
      <c r="E27" s="76" t="n"/>
      <c r="F27" s="76" t="n"/>
      <c r="G27" s="77">
        <f>IF(OR($A27="",$B27="",$C27=""),"","BL-GOA-"&amp;$A27&amp;"-"&amp;$B27&amp;"-"&amp;TEXT($C27,"000"))</f>
        <v/>
      </c>
      <c r="H27" s="77">
        <f>IF($B27="","",IFERROR(INDEX('4. Checklist Library'!$F$6:$F$41,MATCH($B27,'4. Checklist Library'!$A$6:$A$41,0)),"Check zone code"))</f>
        <v/>
      </c>
      <c r="I27" s="77" t="n"/>
    </row>
    <row r="28" ht="15" customHeight="1" s="58">
      <c r="A28" s="76" t="n"/>
      <c r="B28" s="76" t="n"/>
      <c r="C28" s="76" t="n"/>
      <c r="D28" s="76" t="n"/>
      <c r="E28" s="76" t="n"/>
      <c r="F28" s="76" t="n"/>
      <c r="G28" s="77">
        <f>IF(OR($A28="",$B28="",$C28=""),"","BL-GOA-"&amp;$A28&amp;"-"&amp;$B28&amp;"-"&amp;TEXT($C28,"000"))</f>
        <v/>
      </c>
      <c r="H28" s="77">
        <f>IF($B28="","",IFERROR(INDEX('4. Checklist Library'!$F$6:$F$41,MATCH($B28,'4. Checklist Library'!$A$6:$A$41,0)),"Check zone code"))</f>
        <v/>
      </c>
      <c r="I28" s="77" t="n"/>
    </row>
    <row r="29" ht="15" customHeight="1" s="58">
      <c r="A29" s="76" t="n"/>
      <c r="B29" s="76" t="n"/>
      <c r="C29" s="76" t="n"/>
      <c r="D29" s="76" t="n"/>
      <c r="E29" s="76" t="n"/>
      <c r="F29" s="76" t="n"/>
      <c r="G29" s="77">
        <f>IF(OR($A29="",$B29="",$C29=""),"","BL-GOA-"&amp;$A29&amp;"-"&amp;$B29&amp;"-"&amp;TEXT($C29,"000"))</f>
        <v/>
      </c>
      <c r="H29" s="77">
        <f>IF($B29="","",IFERROR(INDEX('4. Checklist Library'!$F$6:$F$41,MATCH($B29,'4. Checklist Library'!$A$6:$A$41,0)),"Check zone code"))</f>
        <v/>
      </c>
      <c r="I29" s="77" t="n"/>
    </row>
    <row r="30" ht="15" customHeight="1" s="58">
      <c r="A30" s="76" t="n"/>
      <c r="B30" s="76" t="n"/>
      <c r="C30" s="76" t="n"/>
      <c r="D30" s="76" t="n"/>
      <c r="E30" s="76" t="n"/>
      <c r="F30" s="76" t="n"/>
      <c r="G30" s="77">
        <f>IF(OR($A30="",$B30="",$C30=""),"","BL-GOA-"&amp;$A30&amp;"-"&amp;$B30&amp;"-"&amp;TEXT($C30,"000"))</f>
        <v/>
      </c>
      <c r="H30" s="77">
        <f>IF($B30="","",IFERROR(INDEX('4. Checklist Library'!$F$6:$F$41,MATCH($B30,'4. Checklist Library'!$A$6:$A$41,0)),"Check zone code"))</f>
        <v/>
      </c>
      <c r="I30" s="77" t="n"/>
    </row>
    <row r="31" ht="15" customHeight="1" s="58">
      <c r="A31" s="76" t="n"/>
      <c r="B31" s="76" t="n"/>
      <c r="C31" s="76" t="n"/>
      <c r="D31" s="76" t="n"/>
      <c r="E31" s="76" t="n"/>
      <c r="F31" s="76" t="n"/>
      <c r="G31" s="77">
        <f>IF(OR($A31="",$B31="",$C31=""),"","BL-GOA-"&amp;$A31&amp;"-"&amp;$B31&amp;"-"&amp;TEXT($C31,"000"))</f>
        <v/>
      </c>
      <c r="H31" s="77">
        <f>IF($B31="","",IFERROR(INDEX('4. Checklist Library'!$F$6:$F$41,MATCH($B31,'4. Checklist Library'!$A$6:$A$41,0)),"Check zone code"))</f>
        <v/>
      </c>
      <c r="I31" s="77" t="n"/>
    </row>
    <row r="32" ht="15" customHeight="1" s="58">
      <c r="A32" s="76" t="n"/>
      <c r="B32" s="76" t="n"/>
      <c r="C32" s="76" t="n"/>
      <c r="D32" s="76" t="n"/>
      <c r="E32" s="76" t="n"/>
      <c r="F32" s="76" t="n"/>
      <c r="G32" s="77">
        <f>IF(OR($A32="",$B32="",$C32=""),"","BL-GOA-"&amp;$A32&amp;"-"&amp;$B32&amp;"-"&amp;TEXT($C32,"000"))</f>
        <v/>
      </c>
      <c r="H32" s="77">
        <f>IF($B32="","",IFERROR(INDEX('4. Checklist Library'!$F$6:$F$41,MATCH($B32,'4. Checklist Library'!$A$6:$A$41,0)),"Check zone code"))</f>
        <v/>
      </c>
      <c r="I32" s="77" t="n"/>
    </row>
    <row r="33" ht="15" customHeight="1" s="58">
      <c r="A33" s="76" t="n"/>
      <c r="B33" s="76" t="n"/>
      <c r="C33" s="76" t="n"/>
      <c r="D33" s="76" t="n"/>
      <c r="E33" s="76" t="n"/>
      <c r="F33" s="76" t="n"/>
      <c r="G33" s="77">
        <f>IF(OR($A33="",$B33="",$C33=""),"","BL-GOA-"&amp;$A33&amp;"-"&amp;$B33&amp;"-"&amp;TEXT($C33,"000"))</f>
        <v/>
      </c>
      <c r="H33" s="77">
        <f>IF($B33="","",IFERROR(INDEX('4. Checklist Library'!$F$6:$F$41,MATCH($B33,'4. Checklist Library'!$A$6:$A$41,0)),"Check zone code"))</f>
        <v/>
      </c>
      <c r="I33" s="77" t="n"/>
    </row>
    <row r="34" ht="15" customHeight="1" s="58">
      <c r="A34" s="76" t="n"/>
      <c r="B34" s="76" t="n"/>
      <c r="C34" s="76" t="n"/>
      <c r="D34" s="76" t="n"/>
      <c r="E34" s="76" t="n"/>
      <c r="F34" s="76" t="n"/>
      <c r="G34" s="77">
        <f>IF(OR($A34="",$B34="",$C34=""),"","BL-GOA-"&amp;$A34&amp;"-"&amp;$B34&amp;"-"&amp;TEXT($C34,"000"))</f>
        <v/>
      </c>
      <c r="H34" s="77">
        <f>IF($B34="","",IFERROR(INDEX('4. Checklist Library'!$F$6:$F$41,MATCH($B34,'4. Checklist Library'!$A$6:$A$41,0)),"Check zone code"))</f>
        <v/>
      </c>
      <c r="I34" s="77" t="n"/>
    </row>
    <row r="35" ht="15" customHeight="1" s="58">
      <c r="A35" s="76" t="n"/>
      <c r="B35" s="76" t="n"/>
      <c r="C35" s="76" t="n"/>
      <c r="D35" s="76" t="n"/>
      <c r="E35" s="76" t="n"/>
      <c r="F35" s="76" t="n"/>
      <c r="G35" s="77">
        <f>IF(OR($A35="",$B35="",$C35=""),"","BL-GOA-"&amp;$A35&amp;"-"&amp;$B35&amp;"-"&amp;TEXT($C35,"000"))</f>
        <v/>
      </c>
      <c r="H35" s="77">
        <f>IF($B35="","",IFERROR(INDEX('4. Checklist Library'!$F$6:$F$41,MATCH($B35,'4. Checklist Library'!$A$6:$A$41,0)),"Check zone code"))</f>
        <v/>
      </c>
      <c r="I35" s="77" t="n"/>
    </row>
    <row r="36" ht="15" customHeight="1" s="58">
      <c r="A36" s="76" t="n"/>
      <c r="B36" s="76" t="n"/>
      <c r="C36" s="76" t="n"/>
      <c r="D36" s="76" t="n"/>
      <c r="E36" s="76" t="n"/>
      <c r="F36" s="76" t="n"/>
      <c r="G36" s="77">
        <f>IF(OR($A36="",$B36="",$C36=""),"","BL-GOA-"&amp;$A36&amp;"-"&amp;$B36&amp;"-"&amp;TEXT($C36,"000"))</f>
        <v/>
      </c>
      <c r="H36" s="77">
        <f>IF($B36="","",IFERROR(INDEX('4. Checklist Library'!$F$6:$F$41,MATCH($B36,'4. Checklist Library'!$A$6:$A$41,0)),"Check zone code"))</f>
        <v/>
      </c>
      <c r="I36" s="77" t="n"/>
    </row>
    <row r="37" ht="15" customHeight="1" s="58">
      <c r="A37" s="76" t="n"/>
      <c r="B37" s="76" t="n"/>
      <c r="C37" s="76" t="n"/>
      <c r="D37" s="76" t="n"/>
      <c r="E37" s="76" t="n"/>
      <c r="F37" s="76" t="n"/>
      <c r="G37" s="77">
        <f>IF(OR($A37="",$B37="",$C37=""),"","BL-GOA-"&amp;$A37&amp;"-"&amp;$B37&amp;"-"&amp;TEXT($C37,"000"))</f>
        <v/>
      </c>
      <c r="H37" s="77">
        <f>IF($B37="","",IFERROR(INDEX('4. Checklist Library'!$F$6:$F$41,MATCH($B37,'4. Checklist Library'!$A$6:$A$41,0)),"Check zone code"))</f>
        <v/>
      </c>
      <c r="I37" s="77" t="n"/>
    </row>
    <row r="38" ht="15" customHeight="1" s="58">
      <c r="A38" s="76" t="n"/>
      <c r="B38" s="76" t="n"/>
      <c r="C38" s="76" t="n"/>
      <c r="D38" s="76" t="n"/>
      <c r="E38" s="76" t="n"/>
      <c r="F38" s="76" t="n"/>
      <c r="G38" s="77">
        <f>IF(OR($A38="",$B38="",$C38=""),"","BL-GOA-"&amp;$A38&amp;"-"&amp;$B38&amp;"-"&amp;TEXT($C38,"000"))</f>
        <v/>
      </c>
      <c r="H38" s="77">
        <f>IF($B38="","",IFERROR(INDEX('4. Checklist Library'!$F$6:$F$41,MATCH($B38,'4. Checklist Library'!$A$6:$A$41,0)),"Check zone code"))</f>
        <v/>
      </c>
      <c r="I38" s="77" t="n"/>
    </row>
    <row r="39" ht="15" customHeight="1" s="58">
      <c r="A39" s="76" t="n"/>
      <c r="B39" s="76" t="n"/>
      <c r="C39" s="76" t="n"/>
      <c r="D39" s="76" t="n"/>
      <c r="E39" s="76" t="n"/>
      <c r="F39" s="76" t="n"/>
      <c r="G39" s="77">
        <f>IF(OR($A39="",$B39="",$C39=""),"","BL-GOA-"&amp;$A39&amp;"-"&amp;$B39&amp;"-"&amp;TEXT($C39,"000"))</f>
        <v/>
      </c>
      <c r="H39" s="77">
        <f>IF($B39="","",IFERROR(INDEX('4. Checklist Library'!$F$6:$F$41,MATCH($B39,'4. Checklist Library'!$A$6:$A$41,0)),"Check zone code"))</f>
        <v/>
      </c>
      <c r="I39" s="77" t="n"/>
    </row>
    <row r="40" ht="15" customHeight="1" s="58">
      <c r="A40" s="76" t="n"/>
      <c r="B40" s="76" t="n"/>
      <c r="C40" s="76" t="n"/>
      <c r="D40" s="76" t="n"/>
      <c r="E40" s="76" t="n"/>
      <c r="F40" s="76" t="n"/>
      <c r="G40" s="77">
        <f>IF(OR($A40="",$B40="",$C40=""),"","BL-GOA-"&amp;$A40&amp;"-"&amp;$B40&amp;"-"&amp;TEXT($C40,"000"))</f>
        <v/>
      </c>
      <c r="H40" s="77">
        <f>IF($B40="","",IFERROR(INDEX('4. Checklist Library'!$F$6:$F$41,MATCH($B40,'4. Checklist Library'!$A$6:$A$41,0)),"Check zone code"))</f>
        <v/>
      </c>
      <c r="I40" s="77" t="n"/>
    </row>
    <row r="41" ht="15" customHeight="1" s="58">
      <c r="A41" s="76" t="n"/>
      <c r="B41" s="76" t="n"/>
      <c r="C41" s="76" t="n"/>
      <c r="D41" s="76" t="n"/>
      <c r="E41" s="76" t="n"/>
      <c r="F41" s="76" t="n"/>
      <c r="G41" s="77">
        <f>IF(OR($A41="",$B41="",$C41=""),"","BL-GOA-"&amp;$A41&amp;"-"&amp;$B41&amp;"-"&amp;TEXT($C41,"000"))</f>
        <v/>
      </c>
      <c r="H41" s="77">
        <f>IF($B41="","",IFERROR(INDEX('4. Checklist Library'!$F$6:$F$41,MATCH($B41,'4. Checklist Library'!$A$6:$A$41,0)),"Check zone code"))</f>
        <v/>
      </c>
      <c r="I41" s="77" t="n"/>
    </row>
    <row r="42" ht="15" customHeight="1" s="58">
      <c r="A42" s="76" t="n"/>
      <c r="B42" s="76" t="n"/>
      <c r="C42" s="76" t="n"/>
      <c r="D42" s="76" t="n"/>
      <c r="E42" s="76" t="n"/>
      <c r="F42" s="76" t="n"/>
      <c r="G42" s="77">
        <f>IF(OR($A42="",$B42="",$C42=""),"","BL-GOA-"&amp;$A42&amp;"-"&amp;$B42&amp;"-"&amp;TEXT($C42,"000"))</f>
        <v/>
      </c>
      <c r="H42" s="77">
        <f>IF($B42="","",IFERROR(INDEX('4. Checklist Library'!$F$6:$F$41,MATCH($B42,'4. Checklist Library'!$A$6:$A$41,0)),"Check zone code"))</f>
        <v/>
      </c>
      <c r="I42" s="77" t="n"/>
    </row>
    <row r="43" ht="15" customHeight="1" s="58">
      <c r="A43" s="76" t="n"/>
      <c r="B43" s="76" t="n"/>
      <c r="C43" s="76" t="n"/>
      <c r="D43" s="76" t="n"/>
      <c r="E43" s="76" t="n"/>
      <c r="F43" s="76" t="n"/>
      <c r="G43" s="77">
        <f>IF(OR($A43="",$B43="",$C43=""),"","BL-GOA-"&amp;$A43&amp;"-"&amp;$B43&amp;"-"&amp;TEXT($C43,"000"))</f>
        <v/>
      </c>
      <c r="H43" s="77">
        <f>IF($B43="","",IFERROR(INDEX('4. Checklist Library'!$F$6:$F$41,MATCH($B43,'4. Checklist Library'!$A$6:$A$41,0)),"Check zone code"))</f>
        <v/>
      </c>
      <c r="I43" s="77" t="n"/>
    </row>
    <row r="44" ht="15" customHeight="1" s="58">
      <c r="A44" s="76" t="n"/>
      <c r="B44" s="76" t="n"/>
      <c r="C44" s="76" t="n"/>
      <c r="D44" s="76" t="n"/>
      <c r="E44" s="76" t="n"/>
      <c r="F44" s="76" t="n"/>
      <c r="G44" s="77">
        <f>IF(OR($A44="",$B44="",$C44=""),"","BL-GOA-"&amp;$A44&amp;"-"&amp;$B44&amp;"-"&amp;TEXT($C44,"000"))</f>
        <v/>
      </c>
      <c r="H44" s="77">
        <f>IF($B44="","",IFERROR(INDEX('4. Checklist Library'!$F$6:$F$41,MATCH($B44,'4. Checklist Library'!$A$6:$A$41,0)),"Check zone code"))</f>
        <v/>
      </c>
      <c r="I44" s="77" t="n"/>
    </row>
    <row r="45" ht="15" customHeight="1" s="58">
      <c r="A45" s="76" t="n"/>
      <c r="B45" s="76" t="n"/>
      <c r="C45" s="76" t="n"/>
      <c r="D45" s="76" t="n"/>
      <c r="E45" s="76" t="n"/>
      <c r="F45" s="76" t="n"/>
      <c r="G45" s="77">
        <f>IF(OR($A45="",$B45="",$C45=""),"","BL-GOA-"&amp;$A45&amp;"-"&amp;$B45&amp;"-"&amp;TEXT($C45,"000"))</f>
        <v/>
      </c>
      <c r="H45" s="77">
        <f>IF($B45="","",IFERROR(INDEX('4. Checklist Library'!$F$6:$F$41,MATCH($B45,'4. Checklist Library'!$A$6:$A$41,0)),"Check zone code"))</f>
        <v/>
      </c>
      <c r="I45" s="77" t="n"/>
    </row>
    <row r="46" ht="15" customHeight="1" s="58">
      <c r="A46" s="76" t="n"/>
      <c r="B46" s="76" t="n"/>
      <c r="C46" s="76" t="n"/>
      <c r="D46" s="76" t="n"/>
      <c r="E46" s="76" t="n"/>
      <c r="F46" s="76" t="n"/>
      <c r="G46" s="77">
        <f>IF(OR($A46="",$B46="",$C46=""),"","BL-GOA-"&amp;$A46&amp;"-"&amp;$B46&amp;"-"&amp;TEXT($C46,"000"))</f>
        <v/>
      </c>
      <c r="H46" s="77">
        <f>IF($B46="","",IFERROR(INDEX('4. Checklist Library'!$F$6:$F$41,MATCH($B46,'4. Checklist Library'!$A$6:$A$41,0)),"Check zone code"))</f>
        <v/>
      </c>
      <c r="I46" s="77" t="n"/>
    </row>
    <row r="47" ht="15" customHeight="1" s="58">
      <c r="A47" s="76" t="n"/>
      <c r="B47" s="76" t="n"/>
      <c r="C47" s="76" t="n"/>
      <c r="D47" s="76" t="n"/>
      <c r="E47" s="76" t="n"/>
      <c r="F47" s="76" t="n"/>
      <c r="G47" s="77">
        <f>IF(OR($A47="",$B47="",$C47=""),"","BL-GOA-"&amp;$A47&amp;"-"&amp;$B47&amp;"-"&amp;TEXT($C47,"000"))</f>
        <v/>
      </c>
      <c r="H47" s="77">
        <f>IF($B47="","",IFERROR(INDEX('4. Checklist Library'!$F$6:$F$41,MATCH($B47,'4. Checklist Library'!$A$6:$A$41,0)),"Check zone code"))</f>
        <v/>
      </c>
      <c r="I47" s="77" t="n"/>
    </row>
    <row r="48" ht="15" customHeight="1" s="58">
      <c r="A48" s="76" t="n"/>
      <c r="B48" s="76" t="n"/>
      <c r="C48" s="76" t="n"/>
      <c r="D48" s="76" t="n"/>
      <c r="E48" s="76" t="n"/>
      <c r="F48" s="76" t="n"/>
      <c r="G48" s="77">
        <f>IF(OR($A48="",$B48="",$C48=""),"","BL-GOA-"&amp;$A48&amp;"-"&amp;$B48&amp;"-"&amp;TEXT($C48,"000"))</f>
        <v/>
      </c>
      <c r="H48" s="77">
        <f>IF($B48="","",IFERROR(INDEX('4. Checklist Library'!$F$6:$F$41,MATCH($B48,'4. Checklist Library'!$A$6:$A$41,0)),"Check zone code"))</f>
        <v/>
      </c>
      <c r="I48" s="77" t="n"/>
    </row>
    <row r="49" ht="15" customHeight="1" s="58">
      <c r="A49" s="76" t="n"/>
      <c r="B49" s="76" t="n"/>
      <c r="C49" s="76" t="n"/>
      <c r="D49" s="76" t="n"/>
      <c r="E49" s="76" t="n"/>
      <c r="F49" s="76" t="n"/>
      <c r="G49" s="77">
        <f>IF(OR($A49="",$B49="",$C49=""),"","BL-GOA-"&amp;$A49&amp;"-"&amp;$B49&amp;"-"&amp;TEXT($C49,"000"))</f>
        <v/>
      </c>
      <c r="H49" s="77">
        <f>IF($B49="","",IFERROR(INDEX('4. Checklist Library'!$F$6:$F$41,MATCH($B49,'4. Checklist Library'!$A$6:$A$41,0)),"Check zone code"))</f>
        <v/>
      </c>
      <c r="I49" s="77" t="n"/>
    </row>
    <row r="50" ht="15" customHeight="1" s="58">
      <c r="A50" s="76" t="n"/>
      <c r="B50" s="76" t="n"/>
      <c r="C50" s="76" t="n"/>
      <c r="D50" s="76" t="n"/>
      <c r="E50" s="76" t="n"/>
      <c r="F50" s="76" t="n"/>
      <c r="G50" s="77">
        <f>IF(OR($A50="",$B50="",$C50=""),"","BL-GOA-"&amp;$A50&amp;"-"&amp;$B50&amp;"-"&amp;TEXT($C50,"000"))</f>
        <v/>
      </c>
      <c r="H50" s="77">
        <f>IF($B50="","",IFERROR(INDEX('4. Checklist Library'!$F$6:$F$41,MATCH($B50,'4. Checklist Library'!$A$6:$A$41,0)),"Check zone code"))</f>
        <v/>
      </c>
      <c r="I50" s="77" t="n"/>
    </row>
    <row r="51" ht="15" customHeight="1" s="58">
      <c r="A51" s="76" t="n"/>
      <c r="B51" s="76" t="n"/>
      <c r="C51" s="76" t="n"/>
      <c r="D51" s="76" t="n"/>
      <c r="E51" s="76" t="n"/>
      <c r="F51" s="76" t="n"/>
      <c r="G51" s="77">
        <f>IF(OR($A51="",$B51="",$C51=""),"","BL-GOA-"&amp;$A51&amp;"-"&amp;$B51&amp;"-"&amp;TEXT($C51,"000"))</f>
        <v/>
      </c>
      <c r="H51" s="77">
        <f>IF($B51="","",IFERROR(INDEX('4. Checklist Library'!$F$6:$F$41,MATCH($B51,'4. Checklist Library'!$A$6:$A$41,0)),"Check zone code"))</f>
        <v/>
      </c>
      <c r="I51" s="77" t="n"/>
    </row>
    <row r="52" ht="15" customHeight="1" s="58">
      <c r="A52" s="76" t="n"/>
      <c r="B52" s="76" t="n"/>
      <c r="C52" s="76" t="n"/>
      <c r="D52" s="76" t="n"/>
      <c r="E52" s="76" t="n"/>
      <c r="F52" s="76" t="n"/>
      <c r="G52" s="77">
        <f>IF(OR($A52="",$B52="",$C52=""),"","BL-GOA-"&amp;$A52&amp;"-"&amp;$B52&amp;"-"&amp;TEXT($C52,"000"))</f>
        <v/>
      </c>
      <c r="H52" s="77">
        <f>IF($B52="","",IFERROR(INDEX('4. Checklist Library'!$F$6:$F$41,MATCH($B52,'4. Checklist Library'!$A$6:$A$41,0)),"Check zone code"))</f>
        <v/>
      </c>
      <c r="I52" s="77" t="n"/>
    </row>
    <row r="53" ht="15" customHeight="1" s="58">
      <c r="A53" s="76" t="n"/>
      <c r="B53" s="76" t="n"/>
      <c r="C53" s="76" t="n"/>
      <c r="D53" s="76" t="n"/>
      <c r="E53" s="76" t="n"/>
      <c r="F53" s="76" t="n"/>
      <c r="G53" s="77">
        <f>IF(OR($A53="",$B53="",$C53=""),"","BL-GOA-"&amp;$A53&amp;"-"&amp;$B53&amp;"-"&amp;TEXT($C53,"000"))</f>
        <v/>
      </c>
      <c r="H53" s="77">
        <f>IF($B53="","",IFERROR(INDEX('4. Checklist Library'!$F$6:$F$41,MATCH($B53,'4. Checklist Library'!$A$6:$A$41,0)),"Check zone code"))</f>
        <v/>
      </c>
      <c r="I53" s="77" t="n"/>
    </row>
    <row r="54" ht="15" customHeight="1" s="58">
      <c r="A54" s="76" t="n"/>
      <c r="B54" s="76" t="n"/>
      <c r="C54" s="76" t="n"/>
      <c r="D54" s="76" t="n"/>
      <c r="E54" s="76" t="n"/>
      <c r="F54" s="76" t="n"/>
      <c r="G54" s="77">
        <f>IF(OR($A54="",$B54="",$C54=""),"","BL-GOA-"&amp;$A54&amp;"-"&amp;$B54&amp;"-"&amp;TEXT($C54,"000"))</f>
        <v/>
      </c>
      <c r="H54" s="77">
        <f>IF($B54="","",IFERROR(INDEX('4. Checklist Library'!$F$6:$F$41,MATCH($B54,'4. Checklist Library'!$A$6:$A$41,0)),"Check zone code"))</f>
        <v/>
      </c>
      <c r="I54" s="77" t="n"/>
    </row>
    <row r="55" ht="15" customHeight="1" s="58">
      <c r="A55" s="76" t="n"/>
      <c r="B55" s="76" t="n"/>
      <c r="C55" s="76" t="n"/>
      <c r="D55" s="76" t="n"/>
      <c r="E55" s="76" t="n"/>
      <c r="F55" s="76" t="n"/>
      <c r="G55" s="77">
        <f>IF(OR($A55="",$B55="",$C55=""),"","BL-GOA-"&amp;$A55&amp;"-"&amp;$B55&amp;"-"&amp;TEXT($C55,"000"))</f>
        <v/>
      </c>
      <c r="H55" s="77">
        <f>IF($B55="","",IFERROR(INDEX('4. Checklist Library'!$F$6:$F$41,MATCH($B55,'4. Checklist Library'!$A$6:$A$41,0)),"Check zone code"))</f>
        <v/>
      </c>
      <c r="I55" s="77" t="n"/>
    </row>
    <row r="56" ht="15" customHeight="1" s="58">
      <c r="A56" s="76" t="n"/>
      <c r="B56" s="76" t="n"/>
      <c r="C56" s="76" t="n"/>
      <c r="D56" s="76" t="n"/>
      <c r="E56" s="76" t="n"/>
      <c r="F56" s="76" t="n"/>
      <c r="G56" s="77">
        <f>IF(OR($A56="",$B56="",$C56=""),"","BL-GOA-"&amp;$A56&amp;"-"&amp;$B56&amp;"-"&amp;TEXT($C56,"000"))</f>
        <v/>
      </c>
      <c r="H56" s="77">
        <f>IF($B56="","",IFERROR(INDEX('4. Checklist Library'!$F$6:$F$41,MATCH($B56,'4. Checklist Library'!$A$6:$A$41,0)),"Check zone code"))</f>
        <v/>
      </c>
      <c r="I56" s="77" t="n"/>
    </row>
    <row r="57" ht="15" customHeight="1" s="58">
      <c r="A57" s="76" t="n"/>
      <c r="B57" s="76" t="n"/>
      <c r="C57" s="76" t="n"/>
      <c r="D57" s="76" t="n"/>
      <c r="E57" s="76" t="n"/>
      <c r="F57" s="76" t="n"/>
      <c r="G57" s="77">
        <f>IF(OR($A57="",$B57="",$C57=""),"","BL-GOA-"&amp;$A57&amp;"-"&amp;$B57&amp;"-"&amp;TEXT($C57,"000"))</f>
        <v/>
      </c>
      <c r="H57" s="77">
        <f>IF($B57="","",IFERROR(INDEX('4. Checklist Library'!$F$6:$F$41,MATCH($B57,'4. Checklist Library'!$A$6:$A$41,0)),"Check zone code"))</f>
        <v/>
      </c>
      <c r="I57" s="77" t="n"/>
    </row>
    <row r="58" ht="15" customHeight="1" s="58">
      <c r="A58" s="76" t="n"/>
      <c r="B58" s="76" t="n"/>
      <c r="C58" s="76" t="n"/>
      <c r="D58" s="76" t="n"/>
      <c r="E58" s="76" t="n"/>
      <c r="F58" s="76" t="n"/>
      <c r="G58" s="77">
        <f>IF(OR($A58="",$B58="",$C58=""),"","BL-GOA-"&amp;$A58&amp;"-"&amp;$B58&amp;"-"&amp;TEXT($C58,"000"))</f>
        <v/>
      </c>
      <c r="H58" s="77">
        <f>IF($B58="","",IFERROR(INDEX('4. Checklist Library'!$F$6:$F$41,MATCH($B58,'4. Checklist Library'!$A$6:$A$41,0)),"Check zone code"))</f>
        <v/>
      </c>
      <c r="I58" s="77" t="n"/>
    </row>
    <row r="59" ht="15" customHeight="1" s="58">
      <c r="A59" s="76" t="n"/>
      <c r="B59" s="76" t="n"/>
      <c r="C59" s="76" t="n"/>
      <c r="D59" s="76" t="n"/>
      <c r="E59" s="76" t="n"/>
      <c r="F59" s="76" t="n"/>
      <c r="G59" s="77">
        <f>IF(OR($A59="",$B59="",$C59=""),"","BL-GOA-"&amp;$A59&amp;"-"&amp;$B59&amp;"-"&amp;TEXT($C59,"000"))</f>
        <v/>
      </c>
      <c r="H59" s="77">
        <f>IF($B59="","",IFERROR(INDEX('4. Checklist Library'!$F$6:$F$41,MATCH($B59,'4. Checklist Library'!$A$6:$A$41,0)),"Check zone code"))</f>
        <v/>
      </c>
      <c r="I59" s="77" t="n"/>
    </row>
    <row r="60" ht="15" customHeight="1" s="58">
      <c r="A60" s="76" t="n"/>
      <c r="B60" s="76" t="n"/>
      <c r="C60" s="76" t="n"/>
      <c r="D60" s="76" t="n"/>
      <c r="E60" s="76" t="n"/>
      <c r="F60" s="76" t="n"/>
      <c r="G60" s="77">
        <f>IF(OR($A60="",$B60="",$C60=""),"","BL-GOA-"&amp;$A60&amp;"-"&amp;$B60&amp;"-"&amp;TEXT($C60,"000"))</f>
        <v/>
      </c>
      <c r="H60" s="77">
        <f>IF($B60="","",IFERROR(INDEX('4. Checklist Library'!$F$6:$F$41,MATCH($B60,'4. Checklist Library'!$A$6:$A$41,0)),"Check zone code"))</f>
        <v/>
      </c>
      <c r="I60" s="77" t="n"/>
    </row>
    <row r="61" ht="15" customHeight="1" s="58">
      <c r="A61" s="76" t="n"/>
      <c r="B61" s="76" t="n"/>
      <c r="C61" s="76" t="n"/>
      <c r="D61" s="76" t="n"/>
      <c r="E61" s="76" t="n"/>
      <c r="F61" s="76" t="n"/>
      <c r="G61" s="77">
        <f>IF(OR($A61="",$B61="",$C61=""),"","BL-GOA-"&amp;$A61&amp;"-"&amp;$B61&amp;"-"&amp;TEXT($C61,"000"))</f>
        <v/>
      </c>
      <c r="H61" s="77">
        <f>IF($B61="","",IFERROR(INDEX('4. Checklist Library'!$F$6:$F$41,MATCH($B61,'4. Checklist Library'!$A$6:$A$41,0)),"Check zone code"))</f>
        <v/>
      </c>
      <c r="I61" s="77" t="n"/>
    </row>
    <row r="62" ht="15" customHeight="1" s="58">
      <c r="A62" s="76" t="n"/>
      <c r="B62" s="76" t="n"/>
      <c r="C62" s="76" t="n"/>
      <c r="D62" s="76" t="n"/>
      <c r="E62" s="76" t="n"/>
      <c r="F62" s="76" t="n"/>
      <c r="G62" s="77">
        <f>IF(OR($A62="",$B62="",$C62=""),"","BL-GOA-"&amp;$A62&amp;"-"&amp;$B62&amp;"-"&amp;TEXT($C62,"000"))</f>
        <v/>
      </c>
      <c r="H62" s="77">
        <f>IF($B62="","",IFERROR(INDEX('4. Checklist Library'!$F$6:$F$41,MATCH($B62,'4. Checklist Library'!$A$6:$A$41,0)),"Check zone code"))</f>
        <v/>
      </c>
      <c r="I62" s="77" t="n"/>
    </row>
    <row r="63" ht="15" customHeight="1" s="58">
      <c r="A63" s="76" t="n"/>
      <c r="B63" s="76" t="n"/>
      <c r="C63" s="76" t="n"/>
      <c r="D63" s="76" t="n"/>
      <c r="E63" s="76" t="n"/>
      <c r="F63" s="76" t="n"/>
      <c r="G63" s="77">
        <f>IF(OR($A63="",$B63="",$C63=""),"","BL-GOA-"&amp;$A63&amp;"-"&amp;$B63&amp;"-"&amp;TEXT($C63,"000"))</f>
        <v/>
      </c>
      <c r="H63" s="77">
        <f>IF($B63="","",IFERROR(INDEX('4. Checklist Library'!$F$6:$F$41,MATCH($B63,'4. Checklist Library'!$A$6:$A$41,0)),"Check zone code"))</f>
        <v/>
      </c>
      <c r="I63" s="77" t="n"/>
    </row>
    <row r="64" ht="15" customHeight="1" s="58">
      <c r="A64" s="76" t="n"/>
      <c r="B64" s="76" t="n"/>
      <c r="C64" s="76" t="n"/>
      <c r="D64" s="76" t="n"/>
      <c r="E64" s="76" t="n"/>
      <c r="F64" s="76" t="n"/>
      <c r="G64" s="77">
        <f>IF(OR($A64="",$B64="",$C64=""),"","BL-GOA-"&amp;$A64&amp;"-"&amp;$B64&amp;"-"&amp;TEXT($C64,"000"))</f>
        <v/>
      </c>
      <c r="H64" s="77">
        <f>IF($B64="","",IFERROR(INDEX('4. Checklist Library'!$F$6:$F$41,MATCH($B64,'4. Checklist Library'!$A$6:$A$41,0)),"Check zone code"))</f>
        <v/>
      </c>
      <c r="I64" s="77" t="n"/>
    </row>
    <row r="65" ht="15" customHeight="1" s="58">
      <c r="A65" s="76" t="n"/>
      <c r="B65" s="76" t="n"/>
      <c r="C65" s="76" t="n"/>
      <c r="D65" s="76" t="n"/>
      <c r="E65" s="76" t="n"/>
      <c r="F65" s="76" t="n"/>
      <c r="G65" s="77">
        <f>IF(OR($A65="",$B65="",$C65=""),"","BL-GOA-"&amp;$A65&amp;"-"&amp;$B65&amp;"-"&amp;TEXT($C65,"000"))</f>
        <v/>
      </c>
      <c r="H65" s="77">
        <f>IF($B65="","",IFERROR(INDEX('4. Checklist Library'!$F$6:$F$41,MATCH($B65,'4. Checklist Library'!$A$6:$A$41,0)),"Check zone code"))</f>
        <v/>
      </c>
      <c r="I65" s="77" t="n"/>
    </row>
    <row r="66" ht="15" customHeight="1" s="58">
      <c r="A66" s="76" t="n"/>
      <c r="B66" s="76" t="n"/>
      <c r="C66" s="76" t="n"/>
      <c r="D66" s="76" t="n"/>
      <c r="E66" s="76" t="n"/>
      <c r="F66" s="76" t="n"/>
      <c r="G66" s="77">
        <f>IF(OR($A66="",$B66="",$C66=""),"","BL-GOA-"&amp;$A66&amp;"-"&amp;$B66&amp;"-"&amp;TEXT($C66,"000"))</f>
        <v/>
      </c>
      <c r="H66" s="77">
        <f>IF($B66="","",IFERROR(INDEX('4. Checklist Library'!$F$6:$F$41,MATCH($B66,'4. Checklist Library'!$A$6:$A$41,0)),"Check zone code"))</f>
        <v/>
      </c>
      <c r="I66" s="77" t="n"/>
    </row>
    <row r="67" ht="15" customHeight="1" s="58">
      <c r="A67" s="76" t="n"/>
      <c r="B67" s="76" t="n"/>
      <c r="C67" s="76" t="n"/>
      <c r="D67" s="76" t="n"/>
      <c r="E67" s="76" t="n"/>
      <c r="F67" s="76" t="n"/>
      <c r="G67" s="77">
        <f>IF(OR($A67="",$B67="",$C67=""),"","BL-GOA-"&amp;$A67&amp;"-"&amp;$B67&amp;"-"&amp;TEXT($C67,"000"))</f>
        <v/>
      </c>
      <c r="H67" s="77">
        <f>IF($B67="","",IFERROR(INDEX('4. Checklist Library'!$F$6:$F$41,MATCH($B67,'4. Checklist Library'!$A$6:$A$41,0)),"Check zone code"))</f>
        <v/>
      </c>
      <c r="I67" s="77" t="n"/>
    </row>
    <row r="68" ht="15" customHeight="1" s="58">
      <c r="A68" s="76" t="n"/>
      <c r="B68" s="76" t="n"/>
      <c r="C68" s="76" t="n"/>
      <c r="D68" s="76" t="n"/>
      <c r="E68" s="76" t="n"/>
      <c r="F68" s="76" t="n"/>
      <c r="G68" s="77">
        <f>IF(OR($A68="",$B68="",$C68=""),"","BL-GOA-"&amp;$A68&amp;"-"&amp;$B68&amp;"-"&amp;TEXT($C68,"000"))</f>
        <v/>
      </c>
      <c r="H68" s="77">
        <f>IF($B68="","",IFERROR(INDEX('4. Checklist Library'!$F$6:$F$41,MATCH($B68,'4. Checklist Library'!$A$6:$A$41,0)),"Check zone code"))</f>
        <v/>
      </c>
      <c r="I68" s="77" t="n"/>
    </row>
    <row r="69" ht="15" customHeight="1" s="58">
      <c r="A69" s="76" t="n"/>
      <c r="B69" s="76" t="n"/>
      <c r="C69" s="76" t="n"/>
      <c r="D69" s="76" t="n"/>
      <c r="E69" s="76" t="n"/>
      <c r="F69" s="76" t="n"/>
      <c r="G69" s="77">
        <f>IF(OR($A69="",$B69="",$C69=""),"","BL-GOA-"&amp;$A69&amp;"-"&amp;$B69&amp;"-"&amp;TEXT($C69,"000"))</f>
        <v/>
      </c>
      <c r="H69" s="77">
        <f>IF($B69="","",IFERROR(INDEX('4. Checklist Library'!$F$6:$F$41,MATCH($B69,'4. Checklist Library'!$A$6:$A$41,0)),"Check zone code"))</f>
        <v/>
      </c>
      <c r="I69" s="77" t="n"/>
    </row>
    <row r="70" ht="15" customHeight="1" s="58">
      <c r="A70" s="76" t="n"/>
      <c r="B70" s="76" t="n"/>
      <c r="C70" s="76" t="n"/>
      <c r="D70" s="76" t="n"/>
      <c r="E70" s="76" t="n"/>
      <c r="F70" s="76" t="n"/>
      <c r="G70" s="77">
        <f>IF(OR($A70="",$B70="",$C70=""),"","BL-GOA-"&amp;$A70&amp;"-"&amp;$B70&amp;"-"&amp;TEXT($C70,"000"))</f>
        <v/>
      </c>
      <c r="H70" s="77">
        <f>IF($B70="","",IFERROR(INDEX('4. Checklist Library'!$F$6:$F$41,MATCH($B70,'4. Checklist Library'!$A$6:$A$41,0)),"Check zone code"))</f>
        <v/>
      </c>
      <c r="I70" s="77" t="n"/>
    </row>
    <row r="71" ht="15" customHeight="1" s="58">
      <c r="A71" s="76" t="n"/>
      <c r="B71" s="76" t="n"/>
      <c r="C71" s="76" t="n"/>
      <c r="D71" s="76" t="n"/>
      <c r="E71" s="76" t="n"/>
      <c r="F71" s="76" t="n"/>
      <c r="G71" s="77">
        <f>IF(OR($A71="",$B71="",$C71=""),"","BL-GOA-"&amp;$A71&amp;"-"&amp;$B71&amp;"-"&amp;TEXT($C71,"000"))</f>
        <v/>
      </c>
      <c r="H71" s="77">
        <f>IF($B71="","",IFERROR(INDEX('4. Checklist Library'!$F$6:$F$41,MATCH($B71,'4. Checklist Library'!$A$6:$A$41,0)),"Check zone code"))</f>
        <v/>
      </c>
      <c r="I71" s="77" t="n"/>
    </row>
    <row r="72" ht="15" customHeight="1" s="58">
      <c r="A72" s="76" t="n"/>
      <c r="B72" s="76" t="n"/>
      <c r="C72" s="76" t="n"/>
      <c r="D72" s="76" t="n"/>
      <c r="E72" s="76" t="n"/>
      <c r="F72" s="76" t="n"/>
      <c r="G72" s="77">
        <f>IF(OR($A72="",$B72="",$C72=""),"","BL-GOA-"&amp;$A72&amp;"-"&amp;$B72&amp;"-"&amp;TEXT($C72,"000"))</f>
        <v/>
      </c>
      <c r="H72" s="77">
        <f>IF($B72="","",IFERROR(INDEX('4. Checklist Library'!$F$6:$F$41,MATCH($B72,'4. Checklist Library'!$A$6:$A$41,0)),"Check zone code"))</f>
        <v/>
      </c>
      <c r="I72" s="77" t="n"/>
    </row>
    <row r="73" ht="15" customHeight="1" s="58">
      <c r="A73" s="76" t="n"/>
      <c r="B73" s="76" t="n"/>
      <c r="C73" s="76" t="n"/>
      <c r="D73" s="76" t="n"/>
      <c r="E73" s="76" t="n"/>
      <c r="F73" s="76" t="n"/>
      <c r="G73" s="77">
        <f>IF(OR($A73="",$B73="",$C73=""),"","BL-GOA-"&amp;$A73&amp;"-"&amp;$B73&amp;"-"&amp;TEXT($C73,"000"))</f>
        <v/>
      </c>
      <c r="H73" s="77">
        <f>IF($B73="","",IFERROR(INDEX('4. Checklist Library'!$F$6:$F$41,MATCH($B73,'4. Checklist Library'!$A$6:$A$41,0)),"Check zone code"))</f>
        <v/>
      </c>
      <c r="I73" s="77" t="n"/>
    </row>
    <row r="74" ht="15" customHeight="1" s="58">
      <c r="A74" s="76" t="n"/>
      <c r="B74" s="76" t="n"/>
      <c r="C74" s="76" t="n"/>
      <c r="D74" s="76" t="n"/>
      <c r="E74" s="76" t="n"/>
      <c r="F74" s="76" t="n"/>
      <c r="G74" s="77">
        <f>IF(OR($A74="",$B74="",$C74=""),"","BL-GOA-"&amp;$A74&amp;"-"&amp;$B74&amp;"-"&amp;TEXT($C74,"000"))</f>
        <v/>
      </c>
      <c r="H74" s="77">
        <f>IF($B74="","",IFERROR(INDEX('4. Checklist Library'!$F$6:$F$41,MATCH($B74,'4. Checklist Library'!$A$6:$A$41,0)),"Check zone code"))</f>
        <v/>
      </c>
      <c r="I74" s="77" t="n"/>
    </row>
    <row r="75" ht="15" customHeight="1" s="58">
      <c r="A75" s="76" t="n"/>
      <c r="B75" s="76" t="n"/>
      <c r="C75" s="76" t="n"/>
      <c r="D75" s="76" t="n"/>
      <c r="E75" s="76" t="n"/>
      <c r="F75" s="76" t="n"/>
      <c r="G75" s="77">
        <f>IF(OR($A75="",$B75="",$C75=""),"","BL-GOA-"&amp;$A75&amp;"-"&amp;$B75&amp;"-"&amp;TEXT($C75,"000"))</f>
        <v/>
      </c>
      <c r="H75" s="77">
        <f>IF($B75="","",IFERROR(INDEX('4. Checklist Library'!$F$6:$F$41,MATCH($B75,'4. Checklist Library'!$A$6:$A$41,0)),"Check zone code"))</f>
        <v/>
      </c>
      <c r="I75" s="77" t="n"/>
    </row>
    <row r="76" ht="15" customHeight="1" s="58">
      <c r="A76" s="76" t="n"/>
      <c r="B76" s="76" t="n"/>
      <c r="C76" s="76" t="n"/>
      <c r="D76" s="76" t="n"/>
      <c r="E76" s="76" t="n"/>
      <c r="F76" s="76" t="n"/>
      <c r="G76" s="77">
        <f>IF(OR($A76="",$B76="",$C76=""),"","BL-GOA-"&amp;$A76&amp;"-"&amp;$B76&amp;"-"&amp;TEXT($C76,"000"))</f>
        <v/>
      </c>
      <c r="H76" s="77">
        <f>IF($B76="","",IFERROR(INDEX('4. Checklist Library'!$F$6:$F$41,MATCH($B76,'4. Checklist Library'!$A$6:$A$41,0)),"Check zone code"))</f>
        <v/>
      </c>
      <c r="I76" s="77" t="n"/>
    </row>
    <row r="77" ht="15" customHeight="1" s="58">
      <c r="A77" s="76" t="n"/>
      <c r="B77" s="76" t="n"/>
      <c r="C77" s="76" t="n"/>
      <c r="D77" s="76" t="n"/>
      <c r="E77" s="76" t="n"/>
      <c r="F77" s="76" t="n"/>
      <c r="G77" s="77">
        <f>IF(OR($A77="",$B77="",$C77=""),"","BL-GOA-"&amp;$A77&amp;"-"&amp;$B77&amp;"-"&amp;TEXT($C77,"000"))</f>
        <v/>
      </c>
      <c r="H77" s="77">
        <f>IF($B77="","",IFERROR(INDEX('4. Checklist Library'!$F$6:$F$41,MATCH($B77,'4. Checklist Library'!$A$6:$A$41,0)),"Check zone code"))</f>
        <v/>
      </c>
      <c r="I77" s="77" t="n"/>
    </row>
    <row r="78" ht="15" customHeight="1" s="58">
      <c r="A78" s="76" t="n"/>
      <c r="B78" s="76" t="n"/>
      <c r="C78" s="76" t="n"/>
      <c r="D78" s="76" t="n"/>
      <c r="E78" s="76" t="n"/>
      <c r="F78" s="76" t="n"/>
      <c r="G78" s="77">
        <f>IF(OR($A78="",$B78="",$C78=""),"","BL-GOA-"&amp;$A78&amp;"-"&amp;$B78&amp;"-"&amp;TEXT($C78,"000"))</f>
        <v/>
      </c>
      <c r="H78" s="77">
        <f>IF($B78="","",IFERROR(INDEX('4. Checklist Library'!$F$6:$F$41,MATCH($B78,'4. Checklist Library'!$A$6:$A$41,0)),"Check zone code"))</f>
        <v/>
      </c>
      <c r="I78" s="77" t="n"/>
    </row>
    <row r="79" ht="15" customHeight="1" s="58">
      <c r="A79" s="76" t="n"/>
      <c r="B79" s="76" t="n"/>
      <c r="C79" s="76" t="n"/>
      <c r="D79" s="76" t="n"/>
      <c r="E79" s="76" t="n"/>
      <c r="F79" s="76" t="n"/>
      <c r="G79" s="77">
        <f>IF(OR($A79="",$B79="",$C79=""),"","BL-GOA-"&amp;$A79&amp;"-"&amp;$B79&amp;"-"&amp;TEXT($C79,"000"))</f>
        <v/>
      </c>
      <c r="H79" s="77">
        <f>IF($B79="","",IFERROR(INDEX('4. Checklist Library'!$F$6:$F$41,MATCH($B79,'4. Checklist Library'!$A$6:$A$41,0)),"Check zone code"))</f>
        <v/>
      </c>
      <c r="I79" s="77" t="n"/>
    </row>
    <row r="80" ht="15" customHeight="1" s="58">
      <c r="A80" s="76" t="n"/>
      <c r="B80" s="76" t="n"/>
      <c r="C80" s="76" t="n"/>
      <c r="D80" s="76" t="n"/>
      <c r="E80" s="76" t="n"/>
      <c r="F80" s="76" t="n"/>
      <c r="G80" s="77">
        <f>IF(OR($A80="",$B80="",$C80=""),"","BL-GOA-"&amp;$A80&amp;"-"&amp;$B80&amp;"-"&amp;TEXT($C80,"000"))</f>
        <v/>
      </c>
      <c r="H80" s="77">
        <f>IF($B80="","",IFERROR(INDEX('4. Checklist Library'!$F$6:$F$41,MATCH($B80,'4. Checklist Library'!$A$6:$A$41,0)),"Check zone code"))</f>
        <v/>
      </c>
      <c r="I80" s="77" t="n"/>
    </row>
    <row r="81" ht="15" customHeight="1" s="58">
      <c r="A81" s="76" t="n"/>
      <c r="B81" s="76" t="n"/>
      <c r="C81" s="76" t="n"/>
      <c r="D81" s="76" t="n"/>
      <c r="E81" s="76" t="n"/>
      <c r="F81" s="76" t="n"/>
      <c r="G81" s="77">
        <f>IF(OR($A81="",$B81="",$C81=""),"","BL-GOA-"&amp;$A81&amp;"-"&amp;$B81&amp;"-"&amp;TEXT($C81,"000"))</f>
        <v/>
      </c>
      <c r="H81" s="77">
        <f>IF($B81="","",IFERROR(INDEX('4. Checklist Library'!$F$6:$F$41,MATCH($B81,'4. Checklist Library'!$A$6:$A$41,0)),"Check zone code"))</f>
        <v/>
      </c>
      <c r="I81" s="77" t="n"/>
    </row>
    <row r="82" ht="15" customHeight="1" s="58">
      <c r="A82" s="76" t="n"/>
      <c r="B82" s="76" t="n"/>
      <c r="C82" s="76" t="n"/>
      <c r="D82" s="76" t="n"/>
      <c r="E82" s="76" t="n"/>
      <c r="F82" s="76" t="n"/>
      <c r="G82" s="77">
        <f>IF(OR($A82="",$B82="",$C82=""),"","BL-GOA-"&amp;$A82&amp;"-"&amp;$B82&amp;"-"&amp;TEXT($C82,"000"))</f>
        <v/>
      </c>
      <c r="H82" s="77">
        <f>IF($B82="","",IFERROR(INDEX('4. Checklist Library'!$F$6:$F$41,MATCH($B82,'4. Checklist Library'!$A$6:$A$41,0)),"Check zone code"))</f>
        <v/>
      </c>
      <c r="I82" s="77" t="n"/>
    </row>
    <row r="83" ht="15" customHeight="1" s="58">
      <c r="A83" s="76" t="n"/>
      <c r="B83" s="76" t="n"/>
      <c r="C83" s="76" t="n"/>
      <c r="D83" s="76" t="n"/>
      <c r="E83" s="76" t="n"/>
      <c r="F83" s="76" t="n"/>
      <c r="G83" s="77">
        <f>IF(OR($A83="",$B83="",$C83=""),"","BL-GOA-"&amp;$A83&amp;"-"&amp;$B83&amp;"-"&amp;TEXT($C83,"000"))</f>
        <v/>
      </c>
      <c r="H83" s="77">
        <f>IF($B83="","",IFERROR(INDEX('4. Checklist Library'!$F$6:$F$41,MATCH($B83,'4. Checklist Library'!$A$6:$A$41,0)),"Check zone code"))</f>
        <v/>
      </c>
      <c r="I83" s="77" t="n"/>
    </row>
    <row r="84" ht="15" customHeight="1" s="58">
      <c r="A84" s="76" t="n"/>
      <c r="B84" s="76" t="n"/>
      <c r="C84" s="76" t="n"/>
      <c r="D84" s="76" t="n"/>
      <c r="E84" s="76" t="n"/>
      <c r="F84" s="76" t="n"/>
      <c r="G84" s="77">
        <f>IF(OR($A84="",$B84="",$C84=""),"","BL-GOA-"&amp;$A84&amp;"-"&amp;$B84&amp;"-"&amp;TEXT($C84,"000"))</f>
        <v/>
      </c>
      <c r="H84" s="77">
        <f>IF($B84="","",IFERROR(INDEX('4. Checklist Library'!$F$6:$F$41,MATCH($B84,'4. Checklist Library'!$A$6:$A$41,0)),"Check zone code"))</f>
        <v/>
      </c>
      <c r="I84" s="77" t="n"/>
    </row>
    <row r="85" ht="15" customHeight="1" s="58">
      <c r="A85" s="76" t="n"/>
      <c r="B85" s="76" t="n"/>
      <c r="C85" s="76" t="n"/>
      <c r="D85" s="76" t="n"/>
      <c r="E85" s="76" t="n"/>
      <c r="F85" s="76" t="n"/>
      <c r="G85" s="77">
        <f>IF(OR($A85="",$B85="",$C85=""),"","BL-GOA-"&amp;$A85&amp;"-"&amp;$B85&amp;"-"&amp;TEXT($C85,"000"))</f>
        <v/>
      </c>
      <c r="H85" s="77">
        <f>IF($B85="","",IFERROR(INDEX('4. Checklist Library'!$F$6:$F$41,MATCH($B85,'4. Checklist Library'!$A$6:$A$41,0)),"Check zone code"))</f>
        <v/>
      </c>
      <c r="I85" s="77" t="n"/>
    </row>
    <row r="86" ht="15" customHeight="1" s="58">
      <c r="A86" s="76" t="n"/>
      <c r="B86" s="76" t="n"/>
      <c r="C86" s="76" t="n"/>
      <c r="D86" s="76" t="n"/>
      <c r="E86" s="76" t="n"/>
      <c r="F86" s="76" t="n"/>
      <c r="G86" s="77">
        <f>IF(OR($A86="",$B86="",$C86=""),"","BL-GOA-"&amp;$A86&amp;"-"&amp;$B86&amp;"-"&amp;TEXT($C86,"000"))</f>
        <v/>
      </c>
      <c r="H86" s="77">
        <f>IF($B86="","",IFERROR(INDEX('4. Checklist Library'!$F$6:$F$41,MATCH($B86,'4. Checklist Library'!$A$6:$A$41,0)),"Check zone code"))</f>
        <v/>
      </c>
      <c r="I86" s="77" t="n"/>
    </row>
    <row r="87" ht="15" customHeight="1" s="58">
      <c r="A87" s="76" t="n"/>
      <c r="B87" s="76" t="n"/>
      <c r="C87" s="76" t="n"/>
      <c r="D87" s="76" t="n"/>
      <c r="E87" s="76" t="n"/>
      <c r="F87" s="76" t="n"/>
      <c r="G87" s="77">
        <f>IF(OR($A87="",$B87="",$C87=""),"","BL-GOA-"&amp;$A87&amp;"-"&amp;$B87&amp;"-"&amp;TEXT($C87,"000"))</f>
        <v/>
      </c>
      <c r="H87" s="77">
        <f>IF($B87="","",IFERROR(INDEX('4. Checklist Library'!$F$6:$F$41,MATCH($B87,'4. Checklist Library'!$A$6:$A$41,0)),"Check zone code"))</f>
        <v/>
      </c>
      <c r="I87" s="77" t="n"/>
    </row>
    <row r="88" ht="15" customHeight="1" s="58">
      <c r="A88" s="76" t="n"/>
      <c r="B88" s="76" t="n"/>
      <c r="C88" s="76" t="n"/>
      <c r="D88" s="76" t="n"/>
      <c r="E88" s="76" t="n"/>
      <c r="F88" s="76" t="n"/>
      <c r="G88" s="77">
        <f>IF(OR($A88="",$B88="",$C88=""),"","BL-GOA-"&amp;$A88&amp;"-"&amp;$B88&amp;"-"&amp;TEXT($C88,"000"))</f>
        <v/>
      </c>
      <c r="H88" s="77">
        <f>IF($B88="","",IFERROR(INDEX('4. Checklist Library'!$F$6:$F$41,MATCH($B88,'4. Checklist Library'!$A$6:$A$41,0)),"Check zone code"))</f>
        <v/>
      </c>
      <c r="I88" s="77" t="n"/>
    </row>
    <row r="89" ht="15" customHeight="1" s="58">
      <c r="A89" s="76" t="n"/>
      <c r="B89" s="76" t="n"/>
      <c r="C89" s="76" t="n"/>
      <c r="D89" s="76" t="n"/>
      <c r="E89" s="76" t="n"/>
      <c r="F89" s="76" t="n"/>
      <c r="G89" s="77">
        <f>IF(OR($A89="",$B89="",$C89=""),"","BL-GOA-"&amp;$A89&amp;"-"&amp;$B89&amp;"-"&amp;TEXT($C89,"000"))</f>
        <v/>
      </c>
      <c r="H89" s="77">
        <f>IF($B89="","",IFERROR(INDEX('4. Checklist Library'!$F$6:$F$41,MATCH($B89,'4. Checklist Library'!$A$6:$A$41,0)),"Check zone code"))</f>
        <v/>
      </c>
      <c r="I89" s="77" t="n"/>
    </row>
    <row r="90" ht="15" customHeight="1" s="58">
      <c r="A90" s="76" t="n"/>
      <c r="B90" s="76" t="n"/>
      <c r="C90" s="76" t="n"/>
      <c r="D90" s="76" t="n"/>
      <c r="E90" s="76" t="n"/>
      <c r="F90" s="76" t="n"/>
      <c r="G90" s="77">
        <f>IF(OR($A90="",$B90="",$C90=""),"","BL-GOA-"&amp;$A90&amp;"-"&amp;$B90&amp;"-"&amp;TEXT($C90,"000"))</f>
        <v/>
      </c>
      <c r="H90" s="77">
        <f>IF($B90="","",IFERROR(INDEX('4. Checklist Library'!$F$6:$F$41,MATCH($B90,'4. Checklist Library'!$A$6:$A$41,0)),"Check zone code"))</f>
        <v/>
      </c>
      <c r="I90" s="77" t="n"/>
    </row>
    <row r="91" ht="15" customHeight="1" s="58">
      <c r="A91" s="76" t="n"/>
      <c r="B91" s="76" t="n"/>
      <c r="C91" s="76" t="n"/>
      <c r="D91" s="76" t="n"/>
      <c r="E91" s="76" t="n"/>
      <c r="F91" s="76" t="n"/>
      <c r="G91" s="77">
        <f>IF(OR($A91="",$B91="",$C91=""),"","BL-GOA-"&amp;$A91&amp;"-"&amp;$B91&amp;"-"&amp;TEXT($C91,"000"))</f>
        <v/>
      </c>
      <c r="H91" s="77">
        <f>IF($B91="","",IFERROR(INDEX('4. Checklist Library'!$F$6:$F$41,MATCH($B91,'4. Checklist Library'!$A$6:$A$41,0)),"Check zone code"))</f>
        <v/>
      </c>
      <c r="I91" s="77" t="n"/>
    </row>
    <row r="92" ht="15" customHeight="1" s="58">
      <c r="A92" s="76" t="n"/>
      <c r="B92" s="76" t="n"/>
      <c r="C92" s="76" t="n"/>
      <c r="D92" s="76" t="n"/>
      <c r="E92" s="76" t="n"/>
      <c r="F92" s="76" t="n"/>
      <c r="G92" s="77">
        <f>IF(OR($A92="",$B92="",$C92=""),"","BL-GOA-"&amp;$A92&amp;"-"&amp;$B92&amp;"-"&amp;TEXT($C92,"000"))</f>
        <v/>
      </c>
      <c r="H92" s="77">
        <f>IF($B92="","",IFERROR(INDEX('4. Checklist Library'!$F$6:$F$41,MATCH($B92,'4. Checklist Library'!$A$6:$A$41,0)),"Check zone code"))</f>
        <v/>
      </c>
      <c r="I92" s="77" t="n"/>
    </row>
    <row r="93" ht="15" customHeight="1" s="58">
      <c r="A93" s="76" t="n"/>
      <c r="B93" s="76" t="n"/>
      <c r="C93" s="76" t="n"/>
      <c r="D93" s="76" t="n"/>
      <c r="E93" s="76" t="n"/>
      <c r="F93" s="76" t="n"/>
      <c r="G93" s="77">
        <f>IF(OR($A93="",$B93="",$C93=""),"","BL-GOA-"&amp;$A93&amp;"-"&amp;$B93&amp;"-"&amp;TEXT($C93,"000"))</f>
        <v/>
      </c>
      <c r="H93" s="77">
        <f>IF($B93="","",IFERROR(INDEX('4. Checklist Library'!$F$6:$F$41,MATCH($B93,'4. Checklist Library'!$A$6:$A$41,0)),"Check zone code"))</f>
        <v/>
      </c>
      <c r="I93" s="77" t="n"/>
    </row>
    <row r="94" ht="15" customHeight="1" s="58">
      <c r="A94" s="76" t="n"/>
      <c r="B94" s="76" t="n"/>
      <c r="C94" s="76" t="n"/>
      <c r="D94" s="76" t="n"/>
      <c r="E94" s="76" t="n"/>
      <c r="F94" s="76" t="n"/>
      <c r="G94" s="77">
        <f>IF(OR($A94="",$B94="",$C94=""),"","BL-GOA-"&amp;$A94&amp;"-"&amp;$B94&amp;"-"&amp;TEXT($C94,"000"))</f>
        <v/>
      </c>
      <c r="H94" s="77">
        <f>IF($B94="","",IFERROR(INDEX('4. Checklist Library'!$F$6:$F$41,MATCH($B94,'4. Checklist Library'!$A$6:$A$41,0)),"Check zone code"))</f>
        <v/>
      </c>
      <c r="I94" s="77" t="n"/>
    </row>
    <row r="95" ht="15" customHeight="1" s="58">
      <c r="A95" s="76" t="n"/>
      <c r="B95" s="76" t="n"/>
      <c r="C95" s="76" t="n"/>
      <c r="D95" s="76" t="n"/>
      <c r="E95" s="76" t="n"/>
      <c r="F95" s="76" t="n"/>
      <c r="G95" s="77">
        <f>IF(OR($A95="",$B95="",$C95=""),"","BL-GOA-"&amp;$A95&amp;"-"&amp;$B95&amp;"-"&amp;TEXT($C95,"000"))</f>
        <v/>
      </c>
      <c r="H95" s="77">
        <f>IF($B95="","",IFERROR(INDEX('4. Checklist Library'!$F$6:$F$41,MATCH($B95,'4. Checklist Library'!$A$6:$A$41,0)),"Check zone code"))</f>
        <v/>
      </c>
      <c r="I95" s="77" t="n"/>
    </row>
  </sheetData>
  <mergeCells count="3">
    <mergeCell ref="A3:H3"/>
    <mergeCell ref="A2:H2"/>
    <mergeCell ref="A1:H1"/>
  </mergeCells>
  <dataValidations count="1">
    <dataValidation sqref="B6:B95" showDropDown="0" showInputMessage="0" showErrorMessage="0" allowBlank="1" errorTitle="Unknown zone code" error="Use a zone code from the Checklist Library, e.g. A07 or B08." type="list" errorStyle="stop" operator="between">
      <formula1>'4. Checklist Library'!$A$6:$A$41</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legacyDrawing xmlns:r="http://schemas.openxmlformats.org/officeDocument/2006/relationships" r:id="anysvml"/>
</worksheet>
</file>

<file path=xl/worksheets/sheet3.xml><?xml version="1.0" encoding="utf-8"?>
<worksheet xmlns="http://schemas.openxmlformats.org/spreadsheetml/2006/main">
  <sheetPr filterMode="0">
    <outlinePr summaryBelow="1" summaryRight="1"/>
    <pageSetUpPr fitToPage="0"/>
  </sheetPr>
  <dimension ref="A1:S95"/>
  <sheetViews>
    <sheetView showFormulas="0" showGridLines="1" showRowColHeaders="1" showZeros="1" rightToLeft="0" tabSelected="0" showOutlineSymbols="1" defaultGridColor="1"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0" customWidth="1" style="57" min="1" max="1"/>
    <col width="14" customWidth="1" style="57" min="2" max="2"/>
    <col width="12" customWidth="1" style="57" min="3" max="3"/>
    <col width="18" customWidth="1" style="57" min="4" max="4"/>
    <col width="11" customWidth="1" style="57" min="5" max="5"/>
    <col width="10" customWidth="1" style="57" min="6" max="6"/>
    <col width="12" customWidth="1" style="57" min="7" max="8"/>
    <col width="22" customWidth="1" style="57" min="9" max="9"/>
    <col width="12" customWidth="1" style="57" min="10" max="10"/>
    <col width="16" customWidth="1" style="57" min="11" max="11"/>
    <col width="46" customWidth="1" style="57" min="12" max="12"/>
    <col width="20" customWidth="1" style="57" min="13" max="13"/>
    <col width="11" customWidth="1" style="57" min="14" max="15"/>
    <col width="18" customWidth="1" style="57" min="16" max="16"/>
    <col width="10" customWidth="1" style="57" min="17" max="17"/>
    <col width="11" customWidth="1" style="57" min="18" max="18"/>
    <col width="14" customWidth="1" style="57" min="19" max="19"/>
  </cols>
  <sheetData>
    <row r="1" ht="21" customHeight="1" s="58">
      <c r="A1" s="69" t="inlineStr">
        <is>
          <t>AUDIT LOG — one row per zone, per drive</t>
        </is>
      </c>
    </row>
    <row r="2" ht="15" customHeight="1" s="58">
      <c r="A2" s="70" t="inlineStr">
        <is>
          <t>This is what a QR scan populates. Yellow columns are auditor entry. White columns calculate. Never overwrite a past drive — add a new row against the same QR identifier.</t>
        </is>
      </c>
    </row>
    <row r="3" ht="24" customHeight="1" s="58">
      <c r="A3" s="71" t="inlineStr">
        <is>
          <t>© 2026 Beyond Labels, Goa  ·  Confidential  ·  Licensed to the named recipient for internal use only  ·  Not for circulation to third parties, empanelled or external consultants  ·  v1.0  ·  26 July 2026  ·  Copy ref BL-AAD-2026-07-GOAWS-001</t>
        </is>
      </c>
    </row>
    <row r="4"/>
    <row r="5" ht="45.75" customHeight="1" s="58">
      <c r="A5" s="72" t="inlineStr">
        <is>
          <t>QR IDENTIFIER</t>
        </is>
      </c>
      <c r="B5" s="72" t="inlineStr">
        <is>
          <t>DRIVE REF</t>
        </is>
      </c>
      <c r="C5" s="72" t="inlineStr">
        <is>
          <t>AUDIT DATE</t>
        </is>
      </c>
      <c r="D5" s="72" t="inlineStr">
        <is>
          <t>AUDITOR</t>
        </is>
      </c>
      <c r="E5" s="72" t="inlineStr">
        <is>
          <t>CALIB. LEVEL</t>
        </is>
      </c>
      <c r="F5" s="72" t="inlineStr">
        <is>
          <t>ZONE CODE</t>
        </is>
      </c>
      <c r="G5" s="72" t="inlineStr">
        <is>
          <t>TIER 1 ITEMS APPLICABLE</t>
        </is>
      </c>
      <c r="H5" s="72" t="inlineStr">
        <is>
          <t>TIER 1 CONFORMING</t>
        </is>
      </c>
      <c r="I5" s="72" t="inlineStr">
        <is>
          <t>TIER 1 N/A (reason required)</t>
        </is>
      </c>
      <c r="J5" s="72" t="inlineStr">
        <is>
          <t>TIER 2 SCORE 0-3</t>
        </is>
      </c>
      <c r="K5" s="72" t="inlineStr">
        <is>
          <t>PHOTO REF</t>
        </is>
      </c>
      <c r="L5" s="72" t="inlineStr">
        <is>
          <t>OBSERVATION</t>
        </is>
      </c>
      <c r="M5" s="72" t="inlineStr">
        <is>
          <t>CLAUSE VERIFIED</t>
        </is>
      </c>
      <c r="N5" s="72" t="inlineStr">
        <is>
          <t>SEVERITY</t>
        </is>
      </c>
      <c r="O5" s="72" t="inlineStr">
        <is>
          <t>EFFORT BAND</t>
        </is>
      </c>
      <c r="P5" s="72" t="inlineStr">
        <is>
          <t>OWNING DEPT</t>
        </is>
      </c>
      <c r="Q5" s="72" t="inlineStr">
        <is>
          <t>TIER 1 %</t>
        </is>
      </c>
      <c r="R5" s="72" t="inlineStr">
        <is>
          <t>ZONE INDEX</t>
        </is>
      </c>
      <c r="S5" s="72" t="inlineStr">
        <is>
          <t>STATUS</t>
        </is>
      </c>
    </row>
    <row r="6" ht="39.75" customHeight="1" s="58">
      <c r="A6" s="78" t="inlineStr">
        <is>
          <t>BL-GOA-TAJFA-A07-001</t>
        </is>
      </c>
      <c r="B6" s="78" t="inlineStr">
        <is>
          <t>D1-2026Q3</t>
        </is>
      </c>
      <c r="C6" s="78" t="inlineStr">
        <is>
          <t>2026-08-14</t>
        </is>
      </c>
      <c r="D6" s="78" t="inlineStr">
        <is>
          <t>R. Naik</t>
        </is>
      </c>
      <c r="E6" s="78" t="inlineStr">
        <is>
          <t>L1</t>
        </is>
      </c>
      <c r="F6" s="78" t="inlineStr">
        <is>
          <t>A07</t>
        </is>
      </c>
      <c r="G6" s="78" t="n">
        <v>9</v>
      </c>
      <c r="H6" s="78" t="n">
        <v>6</v>
      </c>
      <c r="I6" s="78" t="inlineStr">
        <is>
          <t>Emergency call untested — see finding</t>
        </is>
      </c>
      <c r="J6" s="78" t="n">
        <v>1</v>
      </c>
      <c r="K6" s="78" t="inlineStr">
        <is>
          <t>IMG_0412-0415</t>
        </is>
      </c>
      <c r="L6" s="78" t="inlineStr">
        <is>
          <t>Grab bar present but fixed to plasterboard, pulls away under load. Shower seat missing. Call cord annunciates to an unmanned panel.</t>
        </is>
      </c>
      <c r="M6" s="78" t="inlineStr">
        <is>
          <t>HG2021 sanitary</t>
        </is>
      </c>
      <c r="N6" s="78" t="inlineStr">
        <is>
          <t>S1</t>
        </is>
      </c>
      <c r="O6" s="78" t="inlineStr">
        <is>
          <t>B</t>
        </is>
      </c>
      <c r="P6" s="78" t="inlineStr">
        <is>
          <t>Engineering</t>
        </is>
      </c>
      <c r="Q6" s="79">
        <f>IF($G6="","",IFERROR($H6/$G6,""))</f>
        <v/>
      </c>
      <c r="R6" s="80">
        <f>IF($G6="","",ROUND(0.6*$Q6*100+0.4*($J6/3)*100,1))</f>
        <v/>
      </c>
      <c r="S6" s="81">
        <f>IF($G6="","",IF($R6&gt;=85,"Torch Bearer",IF($R6&gt;=70,"Compliant plus",IF($R6&gt;=50,"Developing","Foundational"))))</f>
        <v/>
      </c>
    </row>
    <row r="7" ht="39.75" customHeight="1" s="58">
      <c r="A7" s="78" t="inlineStr">
        <is>
          <t>BL-GOA-TAJFA-B03-002</t>
        </is>
      </c>
      <c r="B7" s="78" t="inlineStr">
        <is>
          <t>D1-2026Q3</t>
        </is>
      </c>
      <c r="C7" s="78" t="inlineStr">
        <is>
          <t>2026-08-14</t>
        </is>
      </c>
      <c r="D7" s="78" t="inlineStr">
        <is>
          <t>R. Naik</t>
        </is>
      </c>
      <c r="E7" s="78" t="inlineStr">
        <is>
          <t>L1</t>
        </is>
      </c>
      <c r="F7" s="78" t="inlineStr">
        <is>
          <t>B03</t>
        </is>
      </c>
      <c r="G7" s="78" t="n">
        <v>7</v>
      </c>
      <c r="H7" s="78" t="n">
        <v>3</v>
      </c>
      <c r="I7" s="78" t="n"/>
      <c r="J7" s="78" t="n">
        <v>1</v>
      </c>
      <c r="K7" s="78" t="inlineStr">
        <is>
          <t>IMG_0431</t>
        </is>
      </c>
      <c r="L7" s="78" t="inlineStr">
        <is>
          <t>No accessible cubicle in the female staff locker room. All lockers above 1.6 m. No bench. This blocks employment of the locomotor cluster property-wide.</t>
        </is>
      </c>
      <c r="M7" s="78" t="inlineStr">
        <is>
          <t>HG2021 sanitary</t>
        </is>
      </c>
      <c r="N7" s="78" t="inlineStr">
        <is>
          <t>S1</t>
        </is>
      </c>
      <c r="O7" s="78" t="inlineStr">
        <is>
          <t>C</t>
        </is>
      </c>
      <c r="P7" s="78" t="inlineStr">
        <is>
          <t>Human Resources</t>
        </is>
      </c>
      <c r="Q7" s="79">
        <f>IF($G7="","",IFERROR($H7/$G7,""))</f>
        <v/>
      </c>
      <c r="R7" s="80">
        <f>IF($G7="","",ROUND(0.6*$Q7*100+0.4*($J7/3)*100,1))</f>
        <v/>
      </c>
      <c r="S7" s="81">
        <f>IF($G7="","",IF($R7&gt;=85,"Torch Bearer",IF($R7&gt;=70,"Compliant plus",IF($R7&gt;=50,"Developing","Foundational"))))</f>
        <v/>
      </c>
    </row>
    <row r="8" ht="39.75" customHeight="1" s="58">
      <c r="A8" s="78" t="inlineStr">
        <is>
          <t>BL-GOA-TAJFA-B08-003</t>
        </is>
      </c>
      <c r="B8" s="78" t="inlineStr">
        <is>
          <t>D1-2026Q3</t>
        </is>
      </c>
      <c r="C8" s="78" t="inlineStr">
        <is>
          <t>2026-08-15</t>
        </is>
      </c>
      <c r="D8" s="78" t="inlineStr">
        <is>
          <t>S. Fernandes</t>
        </is>
      </c>
      <c r="E8" s="78" t="inlineStr">
        <is>
          <t>L1</t>
        </is>
      </c>
      <c r="F8" s="78" t="inlineStr">
        <is>
          <t>B08</t>
        </is>
      </c>
      <c r="G8" s="78" t="n">
        <v>6</v>
      </c>
      <c r="H8" s="78" t="n">
        <v>5</v>
      </c>
      <c r="I8" s="78" t="n"/>
      <c r="J8" s="78" t="n">
        <v>2</v>
      </c>
      <c r="K8" s="78" t="inlineStr">
        <is>
          <t>IMG_0468</t>
        </is>
      </c>
      <c r="L8" s="78" t="inlineStr">
        <is>
          <t>Chiller plant alarms are audible-only in a mandatory hearing-protection zone. Visual beacon required at both entry points.</t>
        </is>
      </c>
      <c r="M8" s="78" t="inlineStr">
        <is>
          <t>HG2021 alarms</t>
        </is>
      </c>
      <c r="N8" s="78" t="inlineStr">
        <is>
          <t>S2</t>
        </is>
      </c>
      <c r="O8" s="78" t="inlineStr">
        <is>
          <t>B</t>
        </is>
      </c>
      <c r="P8" s="78" t="inlineStr">
        <is>
          <t>Engineering</t>
        </is>
      </c>
      <c r="Q8" s="79">
        <f>IF($G8="","",IFERROR($H8/$G8,""))</f>
        <v/>
      </c>
      <c r="R8" s="80">
        <f>IF($G8="","",ROUND(0.6*$Q8*100+0.4*($J8/3)*100,1))</f>
        <v/>
      </c>
      <c r="S8" s="81">
        <f>IF($G8="","",IF($R8&gt;=85,"Torch Bearer",IF($R8&gt;=70,"Compliant plus",IF($R8&gt;=50,"Developing","Foundational"))))</f>
        <v/>
      </c>
    </row>
    <row r="9" ht="15" customHeight="1" s="58">
      <c r="A9" s="78" t="n"/>
      <c r="B9" s="78" t="n"/>
      <c r="C9" s="78" t="n"/>
      <c r="D9" s="78" t="n"/>
      <c r="E9" s="78" t="n"/>
      <c r="F9" s="78" t="n"/>
      <c r="G9" s="78" t="n"/>
      <c r="H9" s="78" t="n"/>
      <c r="I9" s="78" t="n"/>
      <c r="J9" s="78" t="n"/>
      <c r="K9" s="78" t="n"/>
      <c r="L9" s="78" t="n"/>
      <c r="M9" s="78" t="n"/>
      <c r="N9" s="78" t="n"/>
      <c r="O9" s="78" t="n"/>
      <c r="P9" s="78" t="n"/>
      <c r="Q9" s="79">
        <f>IF($G9="","",IFERROR($H9/$G9,""))</f>
        <v/>
      </c>
      <c r="R9" s="80">
        <f>IF($G9="","",ROUND(0.6*$Q9*100+0.4*($J9/3)*100,1))</f>
        <v/>
      </c>
      <c r="S9" s="81">
        <f>IF($G9="","",IF($R9&gt;=85,"Torch Bearer",IF($R9&gt;=70,"Compliant plus",IF($R9&gt;=50,"Developing","Foundational"))))</f>
        <v/>
      </c>
    </row>
    <row r="10" ht="15" customHeight="1" s="58">
      <c r="A10" s="78" t="n"/>
      <c r="B10" s="78" t="n"/>
      <c r="C10" s="78" t="n"/>
      <c r="D10" s="78" t="n"/>
      <c r="E10" s="78" t="n"/>
      <c r="F10" s="78" t="n"/>
      <c r="G10" s="78" t="n"/>
      <c r="H10" s="78" t="n"/>
      <c r="I10" s="78" t="n"/>
      <c r="J10" s="78" t="n"/>
      <c r="K10" s="78" t="n"/>
      <c r="L10" s="78" t="n"/>
      <c r="M10" s="78" t="n"/>
      <c r="N10" s="78" t="n"/>
      <c r="O10" s="78" t="n"/>
      <c r="P10" s="78" t="n"/>
      <c r="Q10" s="79">
        <f>IF($G10="","",IFERROR($H10/$G10,""))</f>
        <v/>
      </c>
      <c r="R10" s="80">
        <f>IF($G10="","",ROUND(0.6*$Q10*100+0.4*($J10/3)*100,1))</f>
        <v/>
      </c>
      <c r="S10" s="81">
        <f>IF($G10="","",IF($R10&gt;=85,"Torch Bearer",IF($R10&gt;=70,"Compliant plus",IF($R10&gt;=50,"Developing","Foundational"))))</f>
        <v/>
      </c>
    </row>
    <row r="11" ht="15" customHeight="1" s="58">
      <c r="A11" s="78" t="n"/>
      <c r="B11" s="78" t="n"/>
      <c r="C11" s="78" t="n"/>
      <c r="D11" s="78" t="n"/>
      <c r="E11" s="78" t="n"/>
      <c r="F11" s="78" t="n"/>
      <c r="G11" s="78" t="n"/>
      <c r="H11" s="78" t="n"/>
      <c r="I11" s="78" t="n"/>
      <c r="J11" s="78" t="n"/>
      <c r="K11" s="78" t="n"/>
      <c r="L11" s="78" t="n"/>
      <c r="M11" s="78" t="n"/>
      <c r="N11" s="78" t="n"/>
      <c r="O11" s="78" t="n"/>
      <c r="P11" s="78" t="n"/>
      <c r="Q11" s="79">
        <f>IF($G11="","",IFERROR($H11/$G11,""))</f>
        <v/>
      </c>
      <c r="R11" s="80">
        <f>IF($G11="","",ROUND(0.6*$Q11*100+0.4*($J11/3)*100,1))</f>
        <v/>
      </c>
      <c r="S11" s="81">
        <f>IF($G11="","",IF($R11&gt;=85,"Torch Bearer",IF($R11&gt;=70,"Compliant plus",IF($R11&gt;=50,"Developing","Foundational"))))</f>
        <v/>
      </c>
    </row>
    <row r="12" ht="15" customHeight="1" s="58">
      <c r="A12" s="78" t="n"/>
      <c r="B12" s="78" t="n"/>
      <c r="C12" s="78" t="n"/>
      <c r="D12" s="78" t="n"/>
      <c r="E12" s="78" t="n"/>
      <c r="F12" s="78" t="n"/>
      <c r="G12" s="78" t="n"/>
      <c r="H12" s="78" t="n"/>
      <c r="I12" s="78" t="n"/>
      <c r="J12" s="78" t="n"/>
      <c r="K12" s="78" t="n"/>
      <c r="L12" s="78" t="n"/>
      <c r="M12" s="78" t="n"/>
      <c r="N12" s="78" t="n"/>
      <c r="O12" s="78" t="n"/>
      <c r="P12" s="78" t="n"/>
      <c r="Q12" s="79">
        <f>IF($G12="","",IFERROR($H12/$G12,""))</f>
        <v/>
      </c>
      <c r="R12" s="80">
        <f>IF($G12="","",ROUND(0.6*$Q12*100+0.4*($J12/3)*100,1))</f>
        <v/>
      </c>
      <c r="S12" s="81">
        <f>IF($G12="","",IF($R12&gt;=85,"Torch Bearer",IF($R12&gt;=70,"Compliant plus",IF($R12&gt;=50,"Developing","Foundational"))))</f>
        <v/>
      </c>
    </row>
    <row r="13" ht="15" customHeight="1" s="58">
      <c r="A13" s="78" t="n"/>
      <c r="B13" s="78" t="n"/>
      <c r="C13" s="78" t="n"/>
      <c r="D13" s="78" t="n"/>
      <c r="E13" s="78" t="n"/>
      <c r="F13" s="78" t="n"/>
      <c r="G13" s="78" t="n"/>
      <c r="H13" s="78" t="n"/>
      <c r="I13" s="78" t="n"/>
      <c r="J13" s="78" t="n"/>
      <c r="K13" s="78" t="n"/>
      <c r="L13" s="78" t="n"/>
      <c r="M13" s="78" t="n"/>
      <c r="N13" s="78" t="n"/>
      <c r="O13" s="78" t="n"/>
      <c r="P13" s="78" t="n"/>
      <c r="Q13" s="79">
        <f>IF($G13="","",IFERROR($H13/$G13,""))</f>
        <v/>
      </c>
      <c r="R13" s="80">
        <f>IF($G13="","",ROUND(0.6*$Q13*100+0.4*($J13/3)*100,1))</f>
        <v/>
      </c>
      <c r="S13" s="81">
        <f>IF($G13="","",IF($R13&gt;=85,"Torch Bearer",IF($R13&gt;=70,"Compliant plus",IF($R13&gt;=50,"Developing","Foundational"))))</f>
        <v/>
      </c>
    </row>
    <row r="14" ht="15" customHeight="1" s="58">
      <c r="A14" s="78" t="n"/>
      <c r="B14" s="78" t="n"/>
      <c r="C14" s="78" t="n"/>
      <c r="D14" s="78" t="n"/>
      <c r="E14" s="78" t="n"/>
      <c r="F14" s="78" t="n"/>
      <c r="G14" s="78" t="n"/>
      <c r="H14" s="78" t="n"/>
      <c r="I14" s="78" t="n"/>
      <c r="J14" s="78" t="n"/>
      <c r="K14" s="78" t="n"/>
      <c r="L14" s="78" t="n"/>
      <c r="M14" s="78" t="n"/>
      <c r="N14" s="78" t="n"/>
      <c r="O14" s="78" t="n"/>
      <c r="P14" s="78" t="n"/>
      <c r="Q14" s="79">
        <f>IF($G14="","",IFERROR($H14/$G14,""))</f>
        <v/>
      </c>
      <c r="R14" s="80">
        <f>IF($G14="","",ROUND(0.6*$Q14*100+0.4*($J14/3)*100,1))</f>
        <v/>
      </c>
      <c r="S14" s="81">
        <f>IF($G14="","",IF($R14&gt;=85,"Torch Bearer",IF($R14&gt;=70,"Compliant plus",IF($R14&gt;=50,"Developing","Foundational"))))</f>
        <v/>
      </c>
    </row>
    <row r="15" ht="15" customHeight="1" s="58">
      <c r="A15" s="78" t="n"/>
      <c r="B15" s="78" t="n"/>
      <c r="C15" s="78" t="n"/>
      <c r="D15" s="78" t="n"/>
      <c r="E15" s="78" t="n"/>
      <c r="F15" s="78" t="n"/>
      <c r="G15" s="78" t="n"/>
      <c r="H15" s="78" t="n"/>
      <c r="I15" s="78" t="n"/>
      <c r="J15" s="78" t="n"/>
      <c r="K15" s="78" t="n"/>
      <c r="L15" s="78" t="n"/>
      <c r="M15" s="78" t="n"/>
      <c r="N15" s="78" t="n"/>
      <c r="O15" s="78" t="n"/>
      <c r="P15" s="78" t="n"/>
      <c r="Q15" s="79">
        <f>IF($G15="","",IFERROR($H15/$G15,""))</f>
        <v/>
      </c>
      <c r="R15" s="80">
        <f>IF($G15="","",ROUND(0.6*$Q15*100+0.4*($J15/3)*100,1))</f>
        <v/>
      </c>
      <c r="S15" s="81">
        <f>IF($G15="","",IF($R15&gt;=85,"Torch Bearer",IF($R15&gt;=70,"Compliant plus",IF($R15&gt;=50,"Developing","Foundational"))))</f>
        <v/>
      </c>
    </row>
    <row r="16" ht="15" customHeight="1" s="58">
      <c r="A16" s="78" t="n"/>
      <c r="B16" s="78" t="n"/>
      <c r="C16" s="78" t="n"/>
      <c r="D16" s="78" t="n"/>
      <c r="E16" s="78" t="n"/>
      <c r="F16" s="78" t="n"/>
      <c r="G16" s="78" t="n"/>
      <c r="H16" s="78" t="n"/>
      <c r="I16" s="78" t="n"/>
      <c r="J16" s="78" t="n"/>
      <c r="K16" s="78" t="n"/>
      <c r="L16" s="78" t="n"/>
      <c r="M16" s="78" t="n"/>
      <c r="N16" s="78" t="n"/>
      <c r="O16" s="78" t="n"/>
      <c r="P16" s="78" t="n"/>
      <c r="Q16" s="79">
        <f>IF($G16="","",IFERROR($H16/$G16,""))</f>
        <v/>
      </c>
      <c r="R16" s="80">
        <f>IF($G16="","",ROUND(0.6*$Q16*100+0.4*($J16/3)*100,1))</f>
        <v/>
      </c>
      <c r="S16" s="81">
        <f>IF($G16="","",IF($R16&gt;=85,"Torch Bearer",IF($R16&gt;=70,"Compliant plus",IF($R16&gt;=50,"Developing","Foundational"))))</f>
        <v/>
      </c>
    </row>
    <row r="17" ht="15" customHeight="1" s="58">
      <c r="A17" s="78" t="n"/>
      <c r="B17" s="78" t="n"/>
      <c r="C17" s="78" t="n"/>
      <c r="D17" s="78" t="n"/>
      <c r="E17" s="78" t="n"/>
      <c r="F17" s="78" t="n"/>
      <c r="G17" s="78" t="n"/>
      <c r="H17" s="78" t="n"/>
      <c r="I17" s="78" t="n"/>
      <c r="J17" s="78" t="n"/>
      <c r="K17" s="78" t="n"/>
      <c r="L17" s="78" t="n"/>
      <c r="M17" s="78" t="n"/>
      <c r="N17" s="78" t="n"/>
      <c r="O17" s="78" t="n"/>
      <c r="P17" s="78" t="n"/>
      <c r="Q17" s="79">
        <f>IF($G17="","",IFERROR($H17/$G17,""))</f>
        <v/>
      </c>
      <c r="R17" s="80">
        <f>IF($G17="","",ROUND(0.6*$Q17*100+0.4*($J17/3)*100,1))</f>
        <v/>
      </c>
      <c r="S17" s="81">
        <f>IF($G17="","",IF($R17&gt;=85,"Torch Bearer",IF($R17&gt;=70,"Compliant plus",IF($R17&gt;=50,"Developing","Foundational"))))</f>
        <v/>
      </c>
    </row>
    <row r="18" ht="15" customHeight="1" s="58">
      <c r="A18" s="78" t="n"/>
      <c r="B18" s="78" t="n"/>
      <c r="C18" s="78" t="n"/>
      <c r="D18" s="78" t="n"/>
      <c r="E18" s="78" t="n"/>
      <c r="F18" s="78" t="n"/>
      <c r="G18" s="78" t="n"/>
      <c r="H18" s="78" t="n"/>
      <c r="I18" s="78" t="n"/>
      <c r="J18" s="78" t="n"/>
      <c r="K18" s="78" t="n"/>
      <c r="L18" s="78" t="n"/>
      <c r="M18" s="78" t="n"/>
      <c r="N18" s="78" t="n"/>
      <c r="O18" s="78" t="n"/>
      <c r="P18" s="78" t="n"/>
      <c r="Q18" s="79">
        <f>IF($G18="","",IFERROR($H18/$G18,""))</f>
        <v/>
      </c>
      <c r="R18" s="80">
        <f>IF($G18="","",ROUND(0.6*$Q18*100+0.4*($J18/3)*100,1))</f>
        <v/>
      </c>
      <c r="S18" s="81">
        <f>IF($G18="","",IF($R18&gt;=85,"Torch Bearer",IF($R18&gt;=70,"Compliant plus",IF($R18&gt;=50,"Developing","Foundational"))))</f>
        <v/>
      </c>
    </row>
    <row r="19" ht="15" customHeight="1" s="58">
      <c r="A19" s="78" t="n"/>
      <c r="B19" s="78" t="n"/>
      <c r="C19" s="78" t="n"/>
      <c r="D19" s="78" t="n"/>
      <c r="E19" s="78" t="n"/>
      <c r="F19" s="78" t="n"/>
      <c r="G19" s="78" t="n"/>
      <c r="H19" s="78" t="n"/>
      <c r="I19" s="78" t="n"/>
      <c r="J19" s="78" t="n"/>
      <c r="K19" s="78" t="n"/>
      <c r="L19" s="78" t="n"/>
      <c r="M19" s="78" t="n"/>
      <c r="N19" s="78" t="n"/>
      <c r="O19" s="78" t="n"/>
      <c r="P19" s="78" t="n"/>
      <c r="Q19" s="79">
        <f>IF($G19="","",IFERROR($H19/$G19,""))</f>
        <v/>
      </c>
      <c r="R19" s="80">
        <f>IF($G19="","",ROUND(0.6*$Q19*100+0.4*($J19/3)*100,1))</f>
        <v/>
      </c>
      <c r="S19" s="81">
        <f>IF($G19="","",IF($R19&gt;=85,"Torch Bearer",IF($R19&gt;=70,"Compliant plus",IF($R19&gt;=50,"Developing","Foundational"))))</f>
        <v/>
      </c>
    </row>
    <row r="20" ht="15" customHeight="1" s="58">
      <c r="A20" s="78" t="n"/>
      <c r="B20" s="78" t="n"/>
      <c r="C20" s="78" t="n"/>
      <c r="D20" s="78" t="n"/>
      <c r="E20" s="78" t="n"/>
      <c r="F20" s="78" t="n"/>
      <c r="G20" s="78" t="n"/>
      <c r="H20" s="78" t="n"/>
      <c r="I20" s="78" t="n"/>
      <c r="J20" s="78" t="n"/>
      <c r="K20" s="78" t="n"/>
      <c r="L20" s="78" t="n"/>
      <c r="M20" s="78" t="n"/>
      <c r="N20" s="78" t="n"/>
      <c r="O20" s="78" t="n"/>
      <c r="P20" s="78" t="n"/>
      <c r="Q20" s="79">
        <f>IF($G20="","",IFERROR($H20/$G20,""))</f>
        <v/>
      </c>
      <c r="R20" s="80">
        <f>IF($G20="","",ROUND(0.6*$Q20*100+0.4*($J20/3)*100,1))</f>
        <v/>
      </c>
      <c r="S20" s="81">
        <f>IF($G20="","",IF($R20&gt;=85,"Torch Bearer",IF($R20&gt;=70,"Compliant plus",IF($R20&gt;=50,"Developing","Foundational"))))</f>
        <v/>
      </c>
    </row>
    <row r="21" ht="15" customHeight="1" s="58">
      <c r="A21" s="78" t="n"/>
      <c r="B21" s="78" t="n"/>
      <c r="C21" s="78" t="n"/>
      <c r="D21" s="78" t="n"/>
      <c r="E21" s="78" t="n"/>
      <c r="F21" s="78" t="n"/>
      <c r="G21" s="78" t="n"/>
      <c r="H21" s="78" t="n"/>
      <c r="I21" s="78" t="n"/>
      <c r="J21" s="78" t="n"/>
      <c r="K21" s="78" t="n"/>
      <c r="L21" s="78" t="n"/>
      <c r="M21" s="78" t="n"/>
      <c r="N21" s="78" t="n"/>
      <c r="O21" s="78" t="n"/>
      <c r="P21" s="78" t="n"/>
      <c r="Q21" s="79">
        <f>IF($G21="","",IFERROR($H21/$G21,""))</f>
        <v/>
      </c>
      <c r="R21" s="80">
        <f>IF($G21="","",ROUND(0.6*$Q21*100+0.4*($J21/3)*100,1))</f>
        <v/>
      </c>
      <c r="S21" s="81">
        <f>IF($G21="","",IF($R21&gt;=85,"Torch Bearer",IF($R21&gt;=70,"Compliant plus",IF($R21&gt;=50,"Developing","Foundational"))))</f>
        <v/>
      </c>
    </row>
    <row r="22" ht="15" customHeight="1" s="58">
      <c r="A22" s="78" t="n"/>
      <c r="B22" s="78" t="n"/>
      <c r="C22" s="78" t="n"/>
      <c r="D22" s="78" t="n"/>
      <c r="E22" s="78" t="n"/>
      <c r="F22" s="78" t="n"/>
      <c r="G22" s="78" t="n"/>
      <c r="H22" s="78" t="n"/>
      <c r="I22" s="78" t="n"/>
      <c r="J22" s="78" t="n"/>
      <c r="K22" s="78" t="n"/>
      <c r="L22" s="78" t="n"/>
      <c r="M22" s="78" t="n"/>
      <c r="N22" s="78" t="n"/>
      <c r="O22" s="78" t="n"/>
      <c r="P22" s="78" t="n"/>
      <c r="Q22" s="79">
        <f>IF($G22="","",IFERROR($H22/$G22,""))</f>
        <v/>
      </c>
      <c r="R22" s="80">
        <f>IF($G22="","",ROUND(0.6*$Q22*100+0.4*($J22/3)*100,1))</f>
        <v/>
      </c>
      <c r="S22" s="81">
        <f>IF($G22="","",IF($R22&gt;=85,"Torch Bearer",IF($R22&gt;=70,"Compliant plus",IF($R22&gt;=50,"Developing","Foundational"))))</f>
        <v/>
      </c>
    </row>
    <row r="23" ht="15" customHeight="1" s="58">
      <c r="A23" s="78" t="n"/>
      <c r="B23" s="78" t="n"/>
      <c r="C23" s="78" t="n"/>
      <c r="D23" s="78" t="n"/>
      <c r="E23" s="78" t="n"/>
      <c r="F23" s="78" t="n"/>
      <c r="G23" s="78" t="n"/>
      <c r="H23" s="78" t="n"/>
      <c r="I23" s="78" t="n"/>
      <c r="J23" s="78" t="n"/>
      <c r="K23" s="78" t="n"/>
      <c r="L23" s="78" t="n"/>
      <c r="M23" s="78" t="n"/>
      <c r="N23" s="78" t="n"/>
      <c r="O23" s="78" t="n"/>
      <c r="P23" s="78" t="n"/>
      <c r="Q23" s="79">
        <f>IF($G23="","",IFERROR($H23/$G23,""))</f>
        <v/>
      </c>
      <c r="R23" s="80">
        <f>IF($G23="","",ROUND(0.6*$Q23*100+0.4*($J23/3)*100,1))</f>
        <v/>
      </c>
      <c r="S23" s="81">
        <f>IF($G23="","",IF($R23&gt;=85,"Torch Bearer",IF($R23&gt;=70,"Compliant plus",IF($R23&gt;=50,"Developing","Foundational"))))</f>
        <v/>
      </c>
    </row>
    <row r="24" ht="15" customHeight="1" s="58">
      <c r="A24" s="78" t="n"/>
      <c r="B24" s="78" t="n"/>
      <c r="C24" s="78" t="n"/>
      <c r="D24" s="78" t="n"/>
      <c r="E24" s="78" t="n"/>
      <c r="F24" s="78" t="n"/>
      <c r="G24" s="78" t="n"/>
      <c r="H24" s="78" t="n"/>
      <c r="I24" s="78" t="n"/>
      <c r="J24" s="78" t="n"/>
      <c r="K24" s="78" t="n"/>
      <c r="L24" s="78" t="n"/>
      <c r="M24" s="78" t="n"/>
      <c r="N24" s="78" t="n"/>
      <c r="O24" s="78" t="n"/>
      <c r="P24" s="78" t="n"/>
      <c r="Q24" s="79">
        <f>IF($G24="","",IFERROR($H24/$G24,""))</f>
        <v/>
      </c>
      <c r="R24" s="80">
        <f>IF($G24="","",ROUND(0.6*$Q24*100+0.4*($J24/3)*100,1))</f>
        <v/>
      </c>
      <c r="S24" s="81">
        <f>IF($G24="","",IF($R24&gt;=85,"Torch Bearer",IF($R24&gt;=70,"Compliant plus",IF($R24&gt;=50,"Developing","Foundational"))))</f>
        <v/>
      </c>
    </row>
    <row r="25" ht="15" customHeight="1" s="58">
      <c r="A25" s="78" t="n"/>
      <c r="B25" s="78" t="n"/>
      <c r="C25" s="78" t="n"/>
      <c r="D25" s="78" t="n"/>
      <c r="E25" s="78" t="n"/>
      <c r="F25" s="78" t="n"/>
      <c r="G25" s="78" t="n"/>
      <c r="H25" s="78" t="n"/>
      <c r="I25" s="78" t="n"/>
      <c r="J25" s="78" t="n"/>
      <c r="K25" s="78" t="n"/>
      <c r="L25" s="78" t="n"/>
      <c r="M25" s="78" t="n"/>
      <c r="N25" s="78" t="n"/>
      <c r="O25" s="78" t="n"/>
      <c r="P25" s="78" t="n"/>
      <c r="Q25" s="79">
        <f>IF($G25="","",IFERROR($H25/$G25,""))</f>
        <v/>
      </c>
      <c r="R25" s="80">
        <f>IF($G25="","",ROUND(0.6*$Q25*100+0.4*($J25/3)*100,1))</f>
        <v/>
      </c>
      <c r="S25" s="81">
        <f>IF($G25="","",IF($R25&gt;=85,"Torch Bearer",IF($R25&gt;=70,"Compliant plus",IF($R25&gt;=50,"Developing","Foundational"))))</f>
        <v/>
      </c>
    </row>
    <row r="26" ht="15" customHeight="1" s="58">
      <c r="A26" s="78" t="n"/>
      <c r="B26" s="78" t="n"/>
      <c r="C26" s="78" t="n"/>
      <c r="D26" s="78" t="n"/>
      <c r="E26" s="78" t="n"/>
      <c r="F26" s="78" t="n"/>
      <c r="G26" s="78" t="n"/>
      <c r="H26" s="78" t="n"/>
      <c r="I26" s="78" t="n"/>
      <c r="J26" s="78" t="n"/>
      <c r="K26" s="78" t="n"/>
      <c r="L26" s="78" t="n"/>
      <c r="M26" s="78" t="n"/>
      <c r="N26" s="78" t="n"/>
      <c r="O26" s="78" t="n"/>
      <c r="P26" s="78" t="n"/>
      <c r="Q26" s="79">
        <f>IF($G26="","",IFERROR($H26/$G26,""))</f>
        <v/>
      </c>
      <c r="R26" s="80">
        <f>IF($G26="","",ROUND(0.6*$Q26*100+0.4*($J26/3)*100,1))</f>
        <v/>
      </c>
      <c r="S26" s="81">
        <f>IF($G26="","",IF($R26&gt;=85,"Torch Bearer",IF($R26&gt;=70,"Compliant plus",IF($R26&gt;=50,"Developing","Foundational"))))</f>
        <v/>
      </c>
    </row>
    <row r="27" ht="15" customHeight="1" s="58">
      <c r="A27" s="78" t="n"/>
      <c r="B27" s="78" t="n"/>
      <c r="C27" s="78" t="n"/>
      <c r="D27" s="78" t="n"/>
      <c r="E27" s="78" t="n"/>
      <c r="F27" s="78" t="n"/>
      <c r="G27" s="78" t="n"/>
      <c r="H27" s="78" t="n"/>
      <c r="I27" s="78" t="n"/>
      <c r="J27" s="78" t="n"/>
      <c r="K27" s="78" t="n"/>
      <c r="L27" s="78" t="n"/>
      <c r="M27" s="78" t="n"/>
      <c r="N27" s="78" t="n"/>
      <c r="O27" s="78" t="n"/>
      <c r="P27" s="78" t="n"/>
      <c r="Q27" s="79">
        <f>IF($G27="","",IFERROR($H27/$G27,""))</f>
        <v/>
      </c>
      <c r="R27" s="80">
        <f>IF($G27="","",ROUND(0.6*$Q27*100+0.4*($J27/3)*100,1))</f>
        <v/>
      </c>
      <c r="S27" s="81">
        <f>IF($G27="","",IF($R27&gt;=85,"Torch Bearer",IF($R27&gt;=70,"Compliant plus",IF($R27&gt;=50,"Developing","Foundational"))))</f>
        <v/>
      </c>
    </row>
    <row r="28" ht="15" customHeight="1" s="58">
      <c r="A28" s="78" t="n"/>
      <c r="B28" s="78" t="n"/>
      <c r="C28" s="78" t="n"/>
      <c r="D28" s="78" t="n"/>
      <c r="E28" s="78" t="n"/>
      <c r="F28" s="78" t="n"/>
      <c r="G28" s="78" t="n"/>
      <c r="H28" s="78" t="n"/>
      <c r="I28" s="78" t="n"/>
      <c r="J28" s="78" t="n"/>
      <c r="K28" s="78" t="n"/>
      <c r="L28" s="78" t="n"/>
      <c r="M28" s="78" t="n"/>
      <c r="N28" s="78" t="n"/>
      <c r="O28" s="78" t="n"/>
      <c r="P28" s="78" t="n"/>
      <c r="Q28" s="79">
        <f>IF($G28="","",IFERROR($H28/$G28,""))</f>
        <v/>
      </c>
      <c r="R28" s="80">
        <f>IF($G28="","",ROUND(0.6*$Q28*100+0.4*($J28/3)*100,1))</f>
        <v/>
      </c>
      <c r="S28" s="81">
        <f>IF($G28="","",IF($R28&gt;=85,"Torch Bearer",IF($R28&gt;=70,"Compliant plus",IF($R28&gt;=50,"Developing","Foundational"))))</f>
        <v/>
      </c>
    </row>
    <row r="29" ht="15" customHeight="1" s="58">
      <c r="A29" s="78" t="n"/>
      <c r="B29" s="78" t="n"/>
      <c r="C29" s="78" t="n"/>
      <c r="D29" s="78" t="n"/>
      <c r="E29" s="78" t="n"/>
      <c r="F29" s="78" t="n"/>
      <c r="G29" s="78" t="n"/>
      <c r="H29" s="78" t="n"/>
      <c r="I29" s="78" t="n"/>
      <c r="J29" s="78" t="n"/>
      <c r="K29" s="78" t="n"/>
      <c r="L29" s="78" t="n"/>
      <c r="M29" s="78" t="n"/>
      <c r="N29" s="78" t="n"/>
      <c r="O29" s="78" t="n"/>
      <c r="P29" s="78" t="n"/>
      <c r="Q29" s="79">
        <f>IF($G29="","",IFERROR($H29/$G29,""))</f>
        <v/>
      </c>
      <c r="R29" s="80">
        <f>IF($G29="","",ROUND(0.6*$Q29*100+0.4*($J29/3)*100,1))</f>
        <v/>
      </c>
      <c r="S29" s="81">
        <f>IF($G29="","",IF($R29&gt;=85,"Torch Bearer",IF($R29&gt;=70,"Compliant plus",IF($R29&gt;=50,"Developing","Foundational"))))</f>
        <v/>
      </c>
    </row>
    <row r="30" ht="15" customHeight="1" s="58">
      <c r="A30" s="78" t="n"/>
      <c r="B30" s="78" t="n"/>
      <c r="C30" s="78" t="n"/>
      <c r="D30" s="78" t="n"/>
      <c r="E30" s="78" t="n"/>
      <c r="F30" s="78" t="n"/>
      <c r="G30" s="78" t="n"/>
      <c r="H30" s="78" t="n"/>
      <c r="I30" s="78" t="n"/>
      <c r="J30" s="78" t="n"/>
      <c r="K30" s="78" t="n"/>
      <c r="L30" s="78" t="n"/>
      <c r="M30" s="78" t="n"/>
      <c r="N30" s="78" t="n"/>
      <c r="O30" s="78" t="n"/>
      <c r="P30" s="78" t="n"/>
      <c r="Q30" s="79">
        <f>IF($G30="","",IFERROR($H30/$G30,""))</f>
        <v/>
      </c>
      <c r="R30" s="80">
        <f>IF($G30="","",ROUND(0.6*$Q30*100+0.4*($J30/3)*100,1))</f>
        <v/>
      </c>
      <c r="S30" s="81">
        <f>IF($G30="","",IF($R30&gt;=85,"Torch Bearer",IF($R30&gt;=70,"Compliant plus",IF($R30&gt;=50,"Developing","Foundational"))))</f>
        <v/>
      </c>
    </row>
    <row r="31" ht="15" customHeight="1" s="58">
      <c r="A31" s="78" t="n"/>
      <c r="B31" s="78" t="n"/>
      <c r="C31" s="78" t="n"/>
      <c r="D31" s="78" t="n"/>
      <c r="E31" s="78" t="n"/>
      <c r="F31" s="78" t="n"/>
      <c r="G31" s="78" t="n"/>
      <c r="H31" s="78" t="n"/>
      <c r="I31" s="78" t="n"/>
      <c r="J31" s="78" t="n"/>
      <c r="K31" s="78" t="n"/>
      <c r="L31" s="78" t="n"/>
      <c r="M31" s="78" t="n"/>
      <c r="N31" s="78" t="n"/>
      <c r="O31" s="78" t="n"/>
      <c r="P31" s="78" t="n"/>
      <c r="Q31" s="79">
        <f>IF($G31="","",IFERROR($H31/$G31,""))</f>
        <v/>
      </c>
      <c r="R31" s="80">
        <f>IF($G31="","",ROUND(0.6*$Q31*100+0.4*($J31/3)*100,1))</f>
        <v/>
      </c>
      <c r="S31" s="81">
        <f>IF($G31="","",IF($R31&gt;=85,"Torch Bearer",IF($R31&gt;=70,"Compliant plus",IF($R31&gt;=50,"Developing","Foundational"))))</f>
        <v/>
      </c>
    </row>
    <row r="32" ht="15" customHeight="1" s="58">
      <c r="A32" s="78" t="n"/>
      <c r="B32" s="78" t="n"/>
      <c r="C32" s="78" t="n"/>
      <c r="D32" s="78" t="n"/>
      <c r="E32" s="78" t="n"/>
      <c r="F32" s="78" t="n"/>
      <c r="G32" s="78" t="n"/>
      <c r="H32" s="78" t="n"/>
      <c r="I32" s="78" t="n"/>
      <c r="J32" s="78" t="n"/>
      <c r="K32" s="78" t="n"/>
      <c r="L32" s="78" t="n"/>
      <c r="M32" s="78" t="n"/>
      <c r="N32" s="78" t="n"/>
      <c r="O32" s="78" t="n"/>
      <c r="P32" s="78" t="n"/>
      <c r="Q32" s="79">
        <f>IF($G32="","",IFERROR($H32/$G32,""))</f>
        <v/>
      </c>
      <c r="R32" s="80">
        <f>IF($G32="","",ROUND(0.6*$Q32*100+0.4*($J32/3)*100,1))</f>
        <v/>
      </c>
      <c r="S32" s="81">
        <f>IF($G32="","",IF($R32&gt;=85,"Torch Bearer",IF($R32&gt;=70,"Compliant plus",IF($R32&gt;=50,"Developing","Foundational"))))</f>
        <v/>
      </c>
    </row>
    <row r="33" ht="15" customHeight="1" s="58">
      <c r="A33" s="78" t="n"/>
      <c r="B33" s="78" t="n"/>
      <c r="C33" s="78" t="n"/>
      <c r="D33" s="78" t="n"/>
      <c r="E33" s="78" t="n"/>
      <c r="F33" s="78" t="n"/>
      <c r="G33" s="78" t="n"/>
      <c r="H33" s="78" t="n"/>
      <c r="I33" s="78" t="n"/>
      <c r="J33" s="78" t="n"/>
      <c r="K33" s="78" t="n"/>
      <c r="L33" s="78" t="n"/>
      <c r="M33" s="78" t="n"/>
      <c r="N33" s="78" t="n"/>
      <c r="O33" s="78" t="n"/>
      <c r="P33" s="78" t="n"/>
      <c r="Q33" s="79">
        <f>IF($G33="","",IFERROR($H33/$G33,""))</f>
        <v/>
      </c>
      <c r="R33" s="80">
        <f>IF($G33="","",ROUND(0.6*$Q33*100+0.4*($J33/3)*100,1))</f>
        <v/>
      </c>
      <c r="S33" s="81">
        <f>IF($G33="","",IF($R33&gt;=85,"Torch Bearer",IF($R33&gt;=70,"Compliant plus",IF($R33&gt;=50,"Developing","Foundational"))))</f>
        <v/>
      </c>
    </row>
    <row r="34" ht="15" customHeight="1" s="58">
      <c r="A34" s="78" t="n"/>
      <c r="B34" s="78" t="n"/>
      <c r="C34" s="78" t="n"/>
      <c r="D34" s="78" t="n"/>
      <c r="E34" s="78" t="n"/>
      <c r="F34" s="78" t="n"/>
      <c r="G34" s="78" t="n"/>
      <c r="H34" s="78" t="n"/>
      <c r="I34" s="78" t="n"/>
      <c r="J34" s="78" t="n"/>
      <c r="K34" s="78" t="n"/>
      <c r="L34" s="78" t="n"/>
      <c r="M34" s="78" t="n"/>
      <c r="N34" s="78" t="n"/>
      <c r="O34" s="78" t="n"/>
      <c r="P34" s="78" t="n"/>
      <c r="Q34" s="79">
        <f>IF($G34="","",IFERROR($H34/$G34,""))</f>
        <v/>
      </c>
      <c r="R34" s="80">
        <f>IF($G34="","",ROUND(0.6*$Q34*100+0.4*($J34/3)*100,1))</f>
        <v/>
      </c>
      <c r="S34" s="81">
        <f>IF($G34="","",IF($R34&gt;=85,"Torch Bearer",IF($R34&gt;=70,"Compliant plus",IF($R34&gt;=50,"Developing","Foundational"))))</f>
        <v/>
      </c>
    </row>
    <row r="35" ht="15" customHeight="1" s="58">
      <c r="A35" s="78" t="n"/>
      <c r="B35" s="78" t="n"/>
      <c r="C35" s="78" t="n"/>
      <c r="D35" s="78" t="n"/>
      <c r="E35" s="78" t="n"/>
      <c r="F35" s="78" t="n"/>
      <c r="G35" s="78" t="n"/>
      <c r="H35" s="78" t="n"/>
      <c r="I35" s="78" t="n"/>
      <c r="J35" s="78" t="n"/>
      <c r="K35" s="78" t="n"/>
      <c r="L35" s="78" t="n"/>
      <c r="M35" s="78" t="n"/>
      <c r="N35" s="78" t="n"/>
      <c r="O35" s="78" t="n"/>
      <c r="P35" s="78" t="n"/>
      <c r="Q35" s="79">
        <f>IF($G35="","",IFERROR($H35/$G35,""))</f>
        <v/>
      </c>
      <c r="R35" s="80">
        <f>IF($G35="","",ROUND(0.6*$Q35*100+0.4*($J35/3)*100,1))</f>
        <v/>
      </c>
      <c r="S35" s="81">
        <f>IF($G35="","",IF($R35&gt;=85,"Torch Bearer",IF($R35&gt;=70,"Compliant plus",IF($R35&gt;=50,"Developing","Foundational"))))</f>
        <v/>
      </c>
    </row>
    <row r="36" ht="15" customHeight="1" s="58">
      <c r="A36" s="78" t="n"/>
      <c r="B36" s="78" t="n"/>
      <c r="C36" s="78" t="n"/>
      <c r="D36" s="78" t="n"/>
      <c r="E36" s="78" t="n"/>
      <c r="F36" s="78" t="n"/>
      <c r="G36" s="78" t="n"/>
      <c r="H36" s="78" t="n"/>
      <c r="I36" s="78" t="n"/>
      <c r="J36" s="78" t="n"/>
      <c r="K36" s="78" t="n"/>
      <c r="L36" s="78" t="n"/>
      <c r="M36" s="78" t="n"/>
      <c r="N36" s="78" t="n"/>
      <c r="O36" s="78" t="n"/>
      <c r="P36" s="78" t="n"/>
      <c r="Q36" s="79">
        <f>IF($G36="","",IFERROR($H36/$G36,""))</f>
        <v/>
      </c>
      <c r="R36" s="80">
        <f>IF($G36="","",ROUND(0.6*$Q36*100+0.4*($J36/3)*100,1))</f>
        <v/>
      </c>
      <c r="S36" s="81">
        <f>IF($G36="","",IF($R36&gt;=85,"Torch Bearer",IF($R36&gt;=70,"Compliant plus",IF($R36&gt;=50,"Developing","Foundational"))))</f>
        <v/>
      </c>
    </row>
    <row r="37" ht="15" customHeight="1" s="58">
      <c r="A37" s="78" t="n"/>
      <c r="B37" s="78" t="n"/>
      <c r="C37" s="78" t="n"/>
      <c r="D37" s="78" t="n"/>
      <c r="E37" s="78" t="n"/>
      <c r="F37" s="78" t="n"/>
      <c r="G37" s="78" t="n"/>
      <c r="H37" s="78" t="n"/>
      <c r="I37" s="78" t="n"/>
      <c r="J37" s="78" t="n"/>
      <c r="K37" s="78" t="n"/>
      <c r="L37" s="78" t="n"/>
      <c r="M37" s="78" t="n"/>
      <c r="N37" s="78" t="n"/>
      <c r="O37" s="78" t="n"/>
      <c r="P37" s="78" t="n"/>
      <c r="Q37" s="79">
        <f>IF($G37="","",IFERROR($H37/$G37,""))</f>
        <v/>
      </c>
      <c r="R37" s="80">
        <f>IF($G37="","",ROUND(0.6*$Q37*100+0.4*($J37/3)*100,1))</f>
        <v/>
      </c>
      <c r="S37" s="81">
        <f>IF($G37="","",IF($R37&gt;=85,"Torch Bearer",IF($R37&gt;=70,"Compliant plus",IF($R37&gt;=50,"Developing","Foundational"))))</f>
        <v/>
      </c>
    </row>
    <row r="38" ht="15" customHeight="1" s="58">
      <c r="A38" s="78" t="n"/>
      <c r="B38" s="78" t="n"/>
      <c r="C38" s="78" t="n"/>
      <c r="D38" s="78" t="n"/>
      <c r="E38" s="78" t="n"/>
      <c r="F38" s="78" t="n"/>
      <c r="G38" s="78" t="n"/>
      <c r="H38" s="78" t="n"/>
      <c r="I38" s="78" t="n"/>
      <c r="J38" s="78" t="n"/>
      <c r="K38" s="78" t="n"/>
      <c r="L38" s="78" t="n"/>
      <c r="M38" s="78" t="n"/>
      <c r="N38" s="78" t="n"/>
      <c r="O38" s="78" t="n"/>
      <c r="P38" s="78" t="n"/>
      <c r="Q38" s="79">
        <f>IF($G38="","",IFERROR($H38/$G38,""))</f>
        <v/>
      </c>
      <c r="R38" s="80">
        <f>IF($G38="","",ROUND(0.6*$Q38*100+0.4*($J38/3)*100,1))</f>
        <v/>
      </c>
      <c r="S38" s="81">
        <f>IF($G38="","",IF($R38&gt;=85,"Torch Bearer",IF($R38&gt;=70,"Compliant plus",IF($R38&gt;=50,"Developing","Foundational"))))</f>
        <v/>
      </c>
    </row>
    <row r="39" ht="15" customHeight="1" s="58">
      <c r="A39" s="78" t="n"/>
      <c r="B39" s="78" t="n"/>
      <c r="C39" s="78" t="n"/>
      <c r="D39" s="78" t="n"/>
      <c r="E39" s="78" t="n"/>
      <c r="F39" s="78" t="n"/>
      <c r="G39" s="78" t="n"/>
      <c r="H39" s="78" t="n"/>
      <c r="I39" s="78" t="n"/>
      <c r="J39" s="78" t="n"/>
      <c r="K39" s="78" t="n"/>
      <c r="L39" s="78" t="n"/>
      <c r="M39" s="78" t="n"/>
      <c r="N39" s="78" t="n"/>
      <c r="O39" s="78" t="n"/>
      <c r="P39" s="78" t="n"/>
      <c r="Q39" s="79">
        <f>IF($G39="","",IFERROR($H39/$G39,""))</f>
        <v/>
      </c>
      <c r="R39" s="80">
        <f>IF($G39="","",ROUND(0.6*$Q39*100+0.4*($J39/3)*100,1))</f>
        <v/>
      </c>
      <c r="S39" s="81">
        <f>IF($G39="","",IF($R39&gt;=85,"Torch Bearer",IF($R39&gt;=70,"Compliant plus",IF($R39&gt;=50,"Developing","Foundational"))))</f>
        <v/>
      </c>
    </row>
    <row r="40" ht="15" customHeight="1" s="58">
      <c r="A40" s="78" t="n"/>
      <c r="B40" s="78" t="n"/>
      <c r="C40" s="78" t="n"/>
      <c r="D40" s="78" t="n"/>
      <c r="E40" s="78" t="n"/>
      <c r="F40" s="78" t="n"/>
      <c r="G40" s="78" t="n"/>
      <c r="H40" s="78" t="n"/>
      <c r="I40" s="78" t="n"/>
      <c r="J40" s="78" t="n"/>
      <c r="K40" s="78" t="n"/>
      <c r="L40" s="78" t="n"/>
      <c r="M40" s="78" t="n"/>
      <c r="N40" s="78" t="n"/>
      <c r="O40" s="78" t="n"/>
      <c r="P40" s="78" t="n"/>
      <c r="Q40" s="79">
        <f>IF($G40="","",IFERROR($H40/$G40,""))</f>
        <v/>
      </c>
      <c r="R40" s="80">
        <f>IF($G40="","",ROUND(0.6*$Q40*100+0.4*($J40/3)*100,1))</f>
        <v/>
      </c>
      <c r="S40" s="81">
        <f>IF($G40="","",IF($R40&gt;=85,"Torch Bearer",IF($R40&gt;=70,"Compliant plus",IF($R40&gt;=50,"Developing","Foundational"))))</f>
        <v/>
      </c>
    </row>
    <row r="41" ht="15" customHeight="1" s="58">
      <c r="A41" s="78" t="n"/>
      <c r="B41" s="78" t="n"/>
      <c r="C41" s="78" t="n"/>
      <c r="D41" s="78" t="n"/>
      <c r="E41" s="78" t="n"/>
      <c r="F41" s="78" t="n"/>
      <c r="G41" s="78" t="n"/>
      <c r="H41" s="78" t="n"/>
      <c r="I41" s="78" t="n"/>
      <c r="J41" s="78" t="n"/>
      <c r="K41" s="78" t="n"/>
      <c r="L41" s="78" t="n"/>
      <c r="M41" s="78" t="n"/>
      <c r="N41" s="78" t="n"/>
      <c r="O41" s="78" t="n"/>
      <c r="P41" s="78" t="n"/>
      <c r="Q41" s="79">
        <f>IF($G41="","",IFERROR($H41/$G41,""))</f>
        <v/>
      </c>
      <c r="R41" s="80">
        <f>IF($G41="","",ROUND(0.6*$Q41*100+0.4*($J41/3)*100,1))</f>
        <v/>
      </c>
      <c r="S41" s="81">
        <f>IF($G41="","",IF($R41&gt;=85,"Torch Bearer",IF($R41&gt;=70,"Compliant plus",IF($R41&gt;=50,"Developing","Foundational"))))</f>
        <v/>
      </c>
    </row>
    <row r="42" ht="15" customHeight="1" s="58">
      <c r="A42" s="78" t="n"/>
      <c r="B42" s="78" t="n"/>
      <c r="C42" s="78" t="n"/>
      <c r="D42" s="78" t="n"/>
      <c r="E42" s="78" t="n"/>
      <c r="F42" s="78" t="n"/>
      <c r="G42" s="78" t="n"/>
      <c r="H42" s="78" t="n"/>
      <c r="I42" s="78" t="n"/>
      <c r="J42" s="78" t="n"/>
      <c r="K42" s="78" t="n"/>
      <c r="L42" s="78" t="n"/>
      <c r="M42" s="78" t="n"/>
      <c r="N42" s="78" t="n"/>
      <c r="O42" s="78" t="n"/>
      <c r="P42" s="78" t="n"/>
      <c r="Q42" s="79">
        <f>IF($G42="","",IFERROR($H42/$G42,""))</f>
        <v/>
      </c>
      <c r="R42" s="80">
        <f>IF($G42="","",ROUND(0.6*$Q42*100+0.4*($J42/3)*100,1))</f>
        <v/>
      </c>
      <c r="S42" s="81">
        <f>IF($G42="","",IF($R42&gt;=85,"Torch Bearer",IF($R42&gt;=70,"Compliant plus",IF($R42&gt;=50,"Developing","Foundational"))))</f>
        <v/>
      </c>
    </row>
    <row r="43" ht="15" customHeight="1" s="58">
      <c r="A43" s="78" t="n"/>
      <c r="B43" s="78" t="n"/>
      <c r="C43" s="78" t="n"/>
      <c r="D43" s="78" t="n"/>
      <c r="E43" s="78" t="n"/>
      <c r="F43" s="78" t="n"/>
      <c r="G43" s="78" t="n"/>
      <c r="H43" s="78" t="n"/>
      <c r="I43" s="78" t="n"/>
      <c r="J43" s="78" t="n"/>
      <c r="K43" s="78" t="n"/>
      <c r="L43" s="78" t="n"/>
      <c r="M43" s="78" t="n"/>
      <c r="N43" s="78" t="n"/>
      <c r="O43" s="78" t="n"/>
      <c r="P43" s="78" t="n"/>
      <c r="Q43" s="79">
        <f>IF($G43="","",IFERROR($H43/$G43,""))</f>
        <v/>
      </c>
      <c r="R43" s="80">
        <f>IF($G43="","",ROUND(0.6*$Q43*100+0.4*($J43/3)*100,1))</f>
        <v/>
      </c>
      <c r="S43" s="81">
        <f>IF($G43="","",IF($R43&gt;=85,"Torch Bearer",IF($R43&gt;=70,"Compliant plus",IF($R43&gt;=50,"Developing","Foundational"))))</f>
        <v/>
      </c>
    </row>
    <row r="44" ht="15" customHeight="1" s="58">
      <c r="A44" s="78" t="n"/>
      <c r="B44" s="78" t="n"/>
      <c r="C44" s="78" t="n"/>
      <c r="D44" s="78" t="n"/>
      <c r="E44" s="78" t="n"/>
      <c r="F44" s="78" t="n"/>
      <c r="G44" s="78" t="n"/>
      <c r="H44" s="78" t="n"/>
      <c r="I44" s="78" t="n"/>
      <c r="J44" s="78" t="n"/>
      <c r="K44" s="78" t="n"/>
      <c r="L44" s="78" t="n"/>
      <c r="M44" s="78" t="n"/>
      <c r="N44" s="78" t="n"/>
      <c r="O44" s="78" t="n"/>
      <c r="P44" s="78" t="n"/>
      <c r="Q44" s="79">
        <f>IF($G44="","",IFERROR($H44/$G44,""))</f>
        <v/>
      </c>
      <c r="R44" s="80">
        <f>IF($G44="","",ROUND(0.6*$Q44*100+0.4*($J44/3)*100,1))</f>
        <v/>
      </c>
      <c r="S44" s="81">
        <f>IF($G44="","",IF($R44&gt;=85,"Torch Bearer",IF($R44&gt;=70,"Compliant plus",IF($R44&gt;=50,"Developing","Foundational"))))</f>
        <v/>
      </c>
    </row>
    <row r="45" ht="15" customHeight="1" s="58">
      <c r="A45" s="78" t="n"/>
      <c r="B45" s="78" t="n"/>
      <c r="C45" s="78" t="n"/>
      <c r="D45" s="78" t="n"/>
      <c r="E45" s="78" t="n"/>
      <c r="F45" s="78" t="n"/>
      <c r="G45" s="78" t="n"/>
      <c r="H45" s="78" t="n"/>
      <c r="I45" s="78" t="n"/>
      <c r="J45" s="78" t="n"/>
      <c r="K45" s="78" t="n"/>
      <c r="L45" s="78" t="n"/>
      <c r="M45" s="78" t="n"/>
      <c r="N45" s="78" t="n"/>
      <c r="O45" s="78" t="n"/>
      <c r="P45" s="78" t="n"/>
      <c r="Q45" s="79">
        <f>IF($G45="","",IFERROR($H45/$G45,""))</f>
        <v/>
      </c>
      <c r="R45" s="80">
        <f>IF($G45="","",ROUND(0.6*$Q45*100+0.4*($J45/3)*100,1))</f>
        <v/>
      </c>
      <c r="S45" s="81">
        <f>IF($G45="","",IF($R45&gt;=85,"Torch Bearer",IF($R45&gt;=70,"Compliant plus",IF($R45&gt;=50,"Developing","Foundational"))))</f>
        <v/>
      </c>
    </row>
    <row r="46" ht="15" customHeight="1" s="58">
      <c r="A46" s="78" t="n"/>
      <c r="B46" s="78" t="n"/>
      <c r="C46" s="78" t="n"/>
      <c r="D46" s="78" t="n"/>
      <c r="E46" s="78" t="n"/>
      <c r="F46" s="78" t="n"/>
      <c r="G46" s="78" t="n"/>
      <c r="H46" s="78" t="n"/>
      <c r="I46" s="78" t="n"/>
      <c r="J46" s="78" t="n"/>
      <c r="K46" s="78" t="n"/>
      <c r="L46" s="78" t="n"/>
      <c r="M46" s="78" t="n"/>
      <c r="N46" s="78" t="n"/>
      <c r="O46" s="78" t="n"/>
      <c r="P46" s="78" t="n"/>
      <c r="Q46" s="79">
        <f>IF($G46="","",IFERROR($H46/$G46,""))</f>
        <v/>
      </c>
      <c r="R46" s="80">
        <f>IF($G46="","",ROUND(0.6*$Q46*100+0.4*($J46/3)*100,1))</f>
        <v/>
      </c>
      <c r="S46" s="81">
        <f>IF($G46="","",IF($R46&gt;=85,"Torch Bearer",IF($R46&gt;=70,"Compliant plus",IF($R46&gt;=50,"Developing","Foundational"))))</f>
        <v/>
      </c>
    </row>
    <row r="47" ht="15" customHeight="1" s="58">
      <c r="A47" s="78" t="n"/>
      <c r="B47" s="78" t="n"/>
      <c r="C47" s="78" t="n"/>
      <c r="D47" s="78" t="n"/>
      <c r="E47" s="78" t="n"/>
      <c r="F47" s="78" t="n"/>
      <c r="G47" s="78" t="n"/>
      <c r="H47" s="78" t="n"/>
      <c r="I47" s="78" t="n"/>
      <c r="J47" s="78" t="n"/>
      <c r="K47" s="78" t="n"/>
      <c r="L47" s="78" t="n"/>
      <c r="M47" s="78" t="n"/>
      <c r="N47" s="78" t="n"/>
      <c r="O47" s="78" t="n"/>
      <c r="P47" s="78" t="n"/>
      <c r="Q47" s="79">
        <f>IF($G47="","",IFERROR($H47/$G47,""))</f>
        <v/>
      </c>
      <c r="R47" s="80">
        <f>IF($G47="","",ROUND(0.6*$Q47*100+0.4*($J47/3)*100,1))</f>
        <v/>
      </c>
      <c r="S47" s="81">
        <f>IF($G47="","",IF($R47&gt;=85,"Torch Bearer",IF($R47&gt;=70,"Compliant plus",IF($R47&gt;=50,"Developing","Foundational"))))</f>
        <v/>
      </c>
    </row>
    <row r="48" ht="15" customHeight="1" s="58">
      <c r="A48" s="78" t="n"/>
      <c r="B48" s="78" t="n"/>
      <c r="C48" s="78" t="n"/>
      <c r="D48" s="78" t="n"/>
      <c r="E48" s="78" t="n"/>
      <c r="F48" s="78" t="n"/>
      <c r="G48" s="78" t="n"/>
      <c r="H48" s="78" t="n"/>
      <c r="I48" s="78" t="n"/>
      <c r="J48" s="78" t="n"/>
      <c r="K48" s="78" t="n"/>
      <c r="L48" s="78" t="n"/>
      <c r="M48" s="78" t="n"/>
      <c r="N48" s="78" t="n"/>
      <c r="O48" s="78" t="n"/>
      <c r="P48" s="78" t="n"/>
      <c r="Q48" s="79">
        <f>IF($G48="","",IFERROR($H48/$G48,""))</f>
        <v/>
      </c>
      <c r="R48" s="80">
        <f>IF($G48="","",ROUND(0.6*$Q48*100+0.4*($J48/3)*100,1))</f>
        <v/>
      </c>
      <c r="S48" s="81">
        <f>IF($G48="","",IF($R48&gt;=85,"Torch Bearer",IF($R48&gt;=70,"Compliant plus",IF($R48&gt;=50,"Developing","Foundational"))))</f>
        <v/>
      </c>
    </row>
    <row r="49" ht="15" customHeight="1" s="58">
      <c r="A49" s="78" t="n"/>
      <c r="B49" s="78" t="n"/>
      <c r="C49" s="78" t="n"/>
      <c r="D49" s="78" t="n"/>
      <c r="E49" s="78" t="n"/>
      <c r="F49" s="78" t="n"/>
      <c r="G49" s="78" t="n"/>
      <c r="H49" s="78" t="n"/>
      <c r="I49" s="78" t="n"/>
      <c r="J49" s="78" t="n"/>
      <c r="K49" s="78" t="n"/>
      <c r="L49" s="78" t="n"/>
      <c r="M49" s="78" t="n"/>
      <c r="N49" s="78" t="n"/>
      <c r="O49" s="78" t="n"/>
      <c r="P49" s="78" t="n"/>
      <c r="Q49" s="79">
        <f>IF($G49="","",IFERROR($H49/$G49,""))</f>
        <v/>
      </c>
      <c r="R49" s="80">
        <f>IF($G49="","",ROUND(0.6*$Q49*100+0.4*($J49/3)*100,1))</f>
        <v/>
      </c>
      <c r="S49" s="81">
        <f>IF($G49="","",IF($R49&gt;=85,"Torch Bearer",IF($R49&gt;=70,"Compliant plus",IF($R49&gt;=50,"Developing","Foundational"))))</f>
        <v/>
      </c>
    </row>
    <row r="50" ht="15" customHeight="1" s="58">
      <c r="A50" s="78" t="n"/>
      <c r="B50" s="78" t="n"/>
      <c r="C50" s="78" t="n"/>
      <c r="D50" s="78" t="n"/>
      <c r="E50" s="78" t="n"/>
      <c r="F50" s="78" t="n"/>
      <c r="G50" s="78" t="n"/>
      <c r="H50" s="78" t="n"/>
      <c r="I50" s="78" t="n"/>
      <c r="J50" s="78" t="n"/>
      <c r="K50" s="78" t="n"/>
      <c r="L50" s="78" t="n"/>
      <c r="M50" s="78" t="n"/>
      <c r="N50" s="78" t="n"/>
      <c r="O50" s="78" t="n"/>
      <c r="P50" s="78" t="n"/>
      <c r="Q50" s="79">
        <f>IF($G50="","",IFERROR($H50/$G50,""))</f>
        <v/>
      </c>
      <c r="R50" s="80">
        <f>IF($G50="","",ROUND(0.6*$Q50*100+0.4*($J50/3)*100,1))</f>
        <v/>
      </c>
      <c r="S50" s="81">
        <f>IF($G50="","",IF($R50&gt;=85,"Torch Bearer",IF($R50&gt;=70,"Compliant plus",IF($R50&gt;=50,"Developing","Foundational"))))</f>
        <v/>
      </c>
    </row>
    <row r="51" ht="15" customHeight="1" s="58">
      <c r="A51" s="78" t="n"/>
      <c r="B51" s="78" t="n"/>
      <c r="C51" s="78" t="n"/>
      <c r="D51" s="78" t="n"/>
      <c r="E51" s="78" t="n"/>
      <c r="F51" s="78" t="n"/>
      <c r="G51" s="78" t="n"/>
      <c r="H51" s="78" t="n"/>
      <c r="I51" s="78" t="n"/>
      <c r="J51" s="78" t="n"/>
      <c r="K51" s="78" t="n"/>
      <c r="L51" s="78" t="n"/>
      <c r="M51" s="78" t="n"/>
      <c r="N51" s="78" t="n"/>
      <c r="O51" s="78" t="n"/>
      <c r="P51" s="78" t="n"/>
      <c r="Q51" s="79">
        <f>IF($G51="","",IFERROR($H51/$G51,""))</f>
        <v/>
      </c>
      <c r="R51" s="80">
        <f>IF($G51="","",ROUND(0.6*$Q51*100+0.4*($J51/3)*100,1))</f>
        <v/>
      </c>
      <c r="S51" s="81">
        <f>IF($G51="","",IF($R51&gt;=85,"Torch Bearer",IF($R51&gt;=70,"Compliant plus",IF($R51&gt;=50,"Developing","Foundational"))))</f>
        <v/>
      </c>
    </row>
    <row r="52" ht="15" customHeight="1" s="58">
      <c r="A52" s="78" t="n"/>
      <c r="B52" s="78" t="n"/>
      <c r="C52" s="78" t="n"/>
      <c r="D52" s="78" t="n"/>
      <c r="E52" s="78" t="n"/>
      <c r="F52" s="78" t="n"/>
      <c r="G52" s="78" t="n"/>
      <c r="H52" s="78" t="n"/>
      <c r="I52" s="78" t="n"/>
      <c r="J52" s="78" t="n"/>
      <c r="K52" s="78" t="n"/>
      <c r="L52" s="78" t="n"/>
      <c r="M52" s="78" t="n"/>
      <c r="N52" s="78" t="n"/>
      <c r="O52" s="78" t="n"/>
      <c r="P52" s="78" t="n"/>
      <c r="Q52" s="79">
        <f>IF($G52="","",IFERROR($H52/$G52,""))</f>
        <v/>
      </c>
      <c r="R52" s="80">
        <f>IF($G52="","",ROUND(0.6*$Q52*100+0.4*($J52/3)*100,1))</f>
        <v/>
      </c>
      <c r="S52" s="81">
        <f>IF($G52="","",IF($R52&gt;=85,"Torch Bearer",IF($R52&gt;=70,"Compliant plus",IF($R52&gt;=50,"Developing","Foundational"))))</f>
        <v/>
      </c>
    </row>
    <row r="53" ht="15" customHeight="1" s="58">
      <c r="A53" s="78" t="n"/>
      <c r="B53" s="78" t="n"/>
      <c r="C53" s="78" t="n"/>
      <c r="D53" s="78" t="n"/>
      <c r="E53" s="78" t="n"/>
      <c r="F53" s="78" t="n"/>
      <c r="G53" s="78" t="n"/>
      <c r="H53" s="78" t="n"/>
      <c r="I53" s="78" t="n"/>
      <c r="J53" s="78" t="n"/>
      <c r="K53" s="78" t="n"/>
      <c r="L53" s="78" t="n"/>
      <c r="M53" s="78" t="n"/>
      <c r="N53" s="78" t="n"/>
      <c r="O53" s="78" t="n"/>
      <c r="P53" s="78" t="n"/>
      <c r="Q53" s="79">
        <f>IF($G53="","",IFERROR($H53/$G53,""))</f>
        <v/>
      </c>
      <c r="R53" s="80">
        <f>IF($G53="","",ROUND(0.6*$Q53*100+0.4*($J53/3)*100,1))</f>
        <v/>
      </c>
      <c r="S53" s="81">
        <f>IF($G53="","",IF($R53&gt;=85,"Torch Bearer",IF($R53&gt;=70,"Compliant plus",IF($R53&gt;=50,"Developing","Foundational"))))</f>
        <v/>
      </c>
    </row>
    <row r="54" ht="15" customHeight="1" s="58">
      <c r="A54" s="78" t="n"/>
      <c r="B54" s="78" t="n"/>
      <c r="C54" s="78" t="n"/>
      <c r="D54" s="78" t="n"/>
      <c r="E54" s="78" t="n"/>
      <c r="F54" s="78" t="n"/>
      <c r="G54" s="78" t="n"/>
      <c r="H54" s="78" t="n"/>
      <c r="I54" s="78" t="n"/>
      <c r="J54" s="78" t="n"/>
      <c r="K54" s="78" t="n"/>
      <c r="L54" s="78" t="n"/>
      <c r="M54" s="78" t="n"/>
      <c r="N54" s="78" t="n"/>
      <c r="O54" s="78" t="n"/>
      <c r="P54" s="78" t="n"/>
      <c r="Q54" s="79">
        <f>IF($G54="","",IFERROR($H54/$G54,""))</f>
        <v/>
      </c>
      <c r="R54" s="80">
        <f>IF($G54="","",ROUND(0.6*$Q54*100+0.4*($J54/3)*100,1))</f>
        <v/>
      </c>
      <c r="S54" s="81">
        <f>IF($G54="","",IF($R54&gt;=85,"Torch Bearer",IF($R54&gt;=70,"Compliant plus",IF($R54&gt;=50,"Developing","Foundational"))))</f>
        <v/>
      </c>
    </row>
    <row r="55" ht="15" customHeight="1" s="58">
      <c r="A55" s="78" t="n"/>
      <c r="B55" s="78" t="n"/>
      <c r="C55" s="78" t="n"/>
      <c r="D55" s="78" t="n"/>
      <c r="E55" s="78" t="n"/>
      <c r="F55" s="78" t="n"/>
      <c r="G55" s="78" t="n"/>
      <c r="H55" s="78" t="n"/>
      <c r="I55" s="78" t="n"/>
      <c r="J55" s="78" t="n"/>
      <c r="K55" s="78" t="n"/>
      <c r="L55" s="78" t="n"/>
      <c r="M55" s="78" t="n"/>
      <c r="N55" s="78" t="n"/>
      <c r="O55" s="78" t="n"/>
      <c r="P55" s="78" t="n"/>
      <c r="Q55" s="79">
        <f>IF($G55="","",IFERROR($H55/$G55,""))</f>
        <v/>
      </c>
      <c r="R55" s="80">
        <f>IF($G55="","",ROUND(0.6*$Q55*100+0.4*($J55/3)*100,1))</f>
        <v/>
      </c>
      <c r="S55" s="81">
        <f>IF($G55="","",IF($R55&gt;=85,"Torch Bearer",IF($R55&gt;=70,"Compliant plus",IF($R55&gt;=50,"Developing","Foundational"))))</f>
        <v/>
      </c>
    </row>
    <row r="56" ht="15" customHeight="1" s="58">
      <c r="A56" s="78" t="n"/>
      <c r="B56" s="78" t="n"/>
      <c r="C56" s="78" t="n"/>
      <c r="D56" s="78" t="n"/>
      <c r="E56" s="78" t="n"/>
      <c r="F56" s="78" t="n"/>
      <c r="G56" s="78" t="n"/>
      <c r="H56" s="78" t="n"/>
      <c r="I56" s="78" t="n"/>
      <c r="J56" s="78" t="n"/>
      <c r="K56" s="78" t="n"/>
      <c r="L56" s="78" t="n"/>
      <c r="M56" s="78" t="n"/>
      <c r="N56" s="78" t="n"/>
      <c r="O56" s="78" t="n"/>
      <c r="P56" s="78" t="n"/>
      <c r="Q56" s="79">
        <f>IF($G56="","",IFERROR($H56/$G56,""))</f>
        <v/>
      </c>
      <c r="R56" s="80">
        <f>IF($G56="","",ROUND(0.6*$Q56*100+0.4*($J56/3)*100,1))</f>
        <v/>
      </c>
      <c r="S56" s="81">
        <f>IF($G56="","",IF($R56&gt;=85,"Torch Bearer",IF($R56&gt;=70,"Compliant plus",IF($R56&gt;=50,"Developing","Foundational"))))</f>
        <v/>
      </c>
    </row>
    <row r="57" ht="15" customHeight="1" s="58">
      <c r="A57" s="78" t="n"/>
      <c r="B57" s="78" t="n"/>
      <c r="C57" s="78" t="n"/>
      <c r="D57" s="78" t="n"/>
      <c r="E57" s="78" t="n"/>
      <c r="F57" s="78" t="n"/>
      <c r="G57" s="78" t="n"/>
      <c r="H57" s="78" t="n"/>
      <c r="I57" s="78" t="n"/>
      <c r="J57" s="78" t="n"/>
      <c r="K57" s="78" t="n"/>
      <c r="L57" s="78" t="n"/>
      <c r="M57" s="78" t="n"/>
      <c r="N57" s="78" t="n"/>
      <c r="O57" s="78" t="n"/>
      <c r="P57" s="78" t="n"/>
      <c r="Q57" s="79">
        <f>IF($G57="","",IFERROR($H57/$G57,""))</f>
        <v/>
      </c>
      <c r="R57" s="80">
        <f>IF($G57="","",ROUND(0.6*$Q57*100+0.4*($J57/3)*100,1))</f>
        <v/>
      </c>
      <c r="S57" s="81">
        <f>IF($G57="","",IF($R57&gt;=85,"Torch Bearer",IF($R57&gt;=70,"Compliant plus",IF($R57&gt;=50,"Developing","Foundational"))))</f>
        <v/>
      </c>
    </row>
    <row r="58" ht="15" customHeight="1" s="58">
      <c r="A58" s="78" t="n"/>
      <c r="B58" s="78" t="n"/>
      <c r="C58" s="78" t="n"/>
      <c r="D58" s="78" t="n"/>
      <c r="E58" s="78" t="n"/>
      <c r="F58" s="78" t="n"/>
      <c r="G58" s="78" t="n"/>
      <c r="H58" s="78" t="n"/>
      <c r="I58" s="78" t="n"/>
      <c r="J58" s="78" t="n"/>
      <c r="K58" s="78" t="n"/>
      <c r="L58" s="78" t="n"/>
      <c r="M58" s="78" t="n"/>
      <c r="N58" s="78" t="n"/>
      <c r="O58" s="78" t="n"/>
      <c r="P58" s="78" t="n"/>
      <c r="Q58" s="79">
        <f>IF($G58="","",IFERROR($H58/$G58,""))</f>
        <v/>
      </c>
      <c r="R58" s="80">
        <f>IF($G58="","",ROUND(0.6*$Q58*100+0.4*($J58/3)*100,1))</f>
        <v/>
      </c>
      <c r="S58" s="81">
        <f>IF($G58="","",IF($R58&gt;=85,"Torch Bearer",IF($R58&gt;=70,"Compliant plus",IF($R58&gt;=50,"Developing","Foundational"))))</f>
        <v/>
      </c>
    </row>
    <row r="59" ht="15" customHeight="1" s="58">
      <c r="A59" s="78" t="n"/>
      <c r="B59" s="78" t="n"/>
      <c r="C59" s="78" t="n"/>
      <c r="D59" s="78" t="n"/>
      <c r="E59" s="78" t="n"/>
      <c r="F59" s="78" t="n"/>
      <c r="G59" s="78" t="n"/>
      <c r="H59" s="78" t="n"/>
      <c r="I59" s="78" t="n"/>
      <c r="J59" s="78" t="n"/>
      <c r="K59" s="78" t="n"/>
      <c r="L59" s="78" t="n"/>
      <c r="M59" s="78" t="n"/>
      <c r="N59" s="78" t="n"/>
      <c r="O59" s="78" t="n"/>
      <c r="P59" s="78" t="n"/>
      <c r="Q59" s="79">
        <f>IF($G59="","",IFERROR($H59/$G59,""))</f>
        <v/>
      </c>
      <c r="R59" s="80">
        <f>IF($G59="","",ROUND(0.6*$Q59*100+0.4*($J59/3)*100,1))</f>
        <v/>
      </c>
      <c r="S59" s="81">
        <f>IF($G59="","",IF($R59&gt;=85,"Torch Bearer",IF($R59&gt;=70,"Compliant plus",IF($R59&gt;=50,"Developing","Foundational"))))</f>
        <v/>
      </c>
    </row>
    <row r="60" ht="15" customHeight="1" s="58">
      <c r="A60" s="78" t="n"/>
      <c r="B60" s="78" t="n"/>
      <c r="C60" s="78" t="n"/>
      <c r="D60" s="78" t="n"/>
      <c r="E60" s="78" t="n"/>
      <c r="F60" s="78" t="n"/>
      <c r="G60" s="78" t="n"/>
      <c r="H60" s="78" t="n"/>
      <c r="I60" s="78" t="n"/>
      <c r="J60" s="78" t="n"/>
      <c r="K60" s="78" t="n"/>
      <c r="L60" s="78" t="n"/>
      <c r="M60" s="78" t="n"/>
      <c r="N60" s="78" t="n"/>
      <c r="O60" s="78" t="n"/>
      <c r="P60" s="78" t="n"/>
      <c r="Q60" s="79">
        <f>IF($G60="","",IFERROR($H60/$G60,""))</f>
        <v/>
      </c>
      <c r="R60" s="80">
        <f>IF($G60="","",ROUND(0.6*$Q60*100+0.4*($J60/3)*100,1))</f>
        <v/>
      </c>
      <c r="S60" s="81">
        <f>IF($G60="","",IF($R60&gt;=85,"Torch Bearer",IF($R60&gt;=70,"Compliant plus",IF($R60&gt;=50,"Developing","Foundational"))))</f>
        <v/>
      </c>
    </row>
    <row r="61" ht="15" customHeight="1" s="58">
      <c r="A61" s="78" t="n"/>
      <c r="B61" s="78" t="n"/>
      <c r="C61" s="78" t="n"/>
      <c r="D61" s="78" t="n"/>
      <c r="E61" s="78" t="n"/>
      <c r="F61" s="78" t="n"/>
      <c r="G61" s="78" t="n"/>
      <c r="H61" s="78" t="n"/>
      <c r="I61" s="78" t="n"/>
      <c r="J61" s="78" t="n"/>
      <c r="K61" s="78" t="n"/>
      <c r="L61" s="78" t="n"/>
      <c r="M61" s="78" t="n"/>
      <c r="N61" s="78" t="n"/>
      <c r="O61" s="78" t="n"/>
      <c r="P61" s="78" t="n"/>
      <c r="Q61" s="79">
        <f>IF($G61="","",IFERROR($H61/$G61,""))</f>
        <v/>
      </c>
      <c r="R61" s="80">
        <f>IF($G61="","",ROUND(0.6*$Q61*100+0.4*($J61/3)*100,1))</f>
        <v/>
      </c>
      <c r="S61" s="81">
        <f>IF($G61="","",IF($R61&gt;=85,"Torch Bearer",IF($R61&gt;=70,"Compliant plus",IF($R61&gt;=50,"Developing","Foundational"))))</f>
        <v/>
      </c>
    </row>
    <row r="62" ht="15" customHeight="1" s="58">
      <c r="A62" s="78" t="n"/>
      <c r="B62" s="78" t="n"/>
      <c r="C62" s="78" t="n"/>
      <c r="D62" s="78" t="n"/>
      <c r="E62" s="78" t="n"/>
      <c r="F62" s="78" t="n"/>
      <c r="G62" s="78" t="n"/>
      <c r="H62" s="78" t="n"/>
      <c r="I62" s="78" t="n"/>
      <c r="J62" s="78" t="n"/>
      <c r="K62" s="78" t="n"/>
      <c r="L62" s="78" t="n"/>
      <c r="M62" s="78" t="n"/>
      <c r="N62" s="78" t="n"/>
      <c r="O62" s="78" t="n"/>
      <c r="P62" s="78" t="n"/>
      <c r="Q62" s="79">
        <f>IF($G62="","",IFERROR($H62/$G62,""))</f>
        <v/>
      </c>
      <c r="R62" s="80">
        <f>IF($G62="","",ROUND(0.6*$Q62*100+0.4*($J62/3)*100,1))</f>
        <v/>
      </c>
      <c r="S62" s="81">
        <f>IF($G62="","",IF($R62&gt;=85,"Torch Bearer",IF($R62&gt;=70,"Compliant plus",IF($R62&gt;=50,"Developing","Foundational"))))</f>
        <v/>
      </c>
    </row>
    <row r="63" ht="15" customHeight="1" s="58">
      <c r="A63" s="78" t="n"/>
      <c r="B63" s="78" t="n"/>
      <c r="C63" s="78" t="n"/>
      <c r="D63" s="78" t="n"/>
      <c r="E63" s="78" t="n"/>
      <c r="F63" s="78" t="n"/>
      <c r="G63" s="78" t="n"/>
      <c r="H63" s="78" t="n"/>
      <c r="I63" s="78" t="n"/>
      <c r="J63" s="78" t="n"/>
      <c r="K63" s="78" t="n"/>
      <c r="L63" s="78" t="n"/>
      <c r="M63" s="78" t="n"/>
      <c r="N63" s="78" t="n"/>
      <c r="O63" s="78" t="n"/>
      <c r="P63" s="78" t="n"/>
      <c r="Q63" s="79">
        <f>IF($G63="","",IFERROR($H63/$G63,""))</f>
        <v/>
      </c>
      <c r="R63" s="80">
        <f>IF($G63="","",ROUND(0.6*$Q63*100+0.4*($J63/3)*100,1))</f>
        <v/>
      </c>
      <c r="S63" s="81">
        <f>IF($G63="","",IF($R63&gt;=85,"Torch Bearer",IF($R63&gt;=70,"Compliant plus",IF($R63&gt;=50,"Developing","Foundational"))))</f>
        <v/>
      </c>
    </row>
    <row r="64" ht="15" customHeight="1" s="58">
      <c r="A64" s="78" t="n"/>
      <c r="B64" s="78" t="n"/>
      <c r="C64" s="78" t="n"/>
      <c r="D64" s="78" t="n"/>
      <c r="E64" s="78" t="n"/>
      <c r="F64" s="78" t="n"/>
      <c r="G64" s="78" t="n"/>
      <c r="H64" s="78" t="n"/>
      <c r="I64" s="78" t="n"/>
      <c r="J64" s="78" t="n"/>
      <c r="K64" s="78" t="n"/>
      <c r="L64" s="78" t="n"/>
      <c r="M64" s="78" t="n"/>
      <c r="N64" s="78" t="n"/>
      <c r="O64" s="78" t="n"/>
      <c r="P64" s="78" t="n"/>
      <c r="Q64" s="79">
        <f>IF($G64="","",IFERROR($H64/$G64,""))</f>
        <v/>
      </c>
      <c r="R64" s="80">
        <f>IF($G64="","",ROUND(0.6*$Q64*100+0.4*($J64/3)*100,1))</f>
        <v/>
      </c>
      <c r="S64" s="81">
        <f>IF($G64="","",IF($R64&gt;=85,"Torch Bearer",IF($R64&gt;=70,"Compliant plus",IF($R64&gt;=50,"Developing","Foundational"))))</f>
        <v/>
      </c>
    </row>
    <row r="65" ht="15" customHeight="1" s="58">
      <c r="A65" s="78" t="n"/>
      <c r="B65" s="78" t="n"/>
      <c r="C65" s="78" t="n"/>
      <c r="D65" s="78" t="n"/>
      <c r="E65" s="78" t="n"/>
      <c r="F65" s="78" t="n"/>
      <c r="G65" s="78" t="n"/>
      <c r="H65" s="78" t="n"/>
      <c r="I65" s="78" t="n"/>
      <c r="J65" s="78" t="n"/>
      <c r="K65" s="78" t="n"/>
      <c r="L65" s="78" t="n"/>
      <c r="M65" s="78" t="n"/>
      <c r="N65" s="78" t="n"/>
      <c r="O65" s="78" t="n"/>
      <c r="P65" s="78" t="n"/>
      <c r="Q65" s="79">
        <f>IF($G65="","",IFERROR($H65/$G65,""))</f>
        <v/>
      </c>
      <c r="R65" s="80">
        <f>IF($G65="","",ROUND(0.6*$Q65*100+0.4*($J65/3)*100,1))</f>
        <v/>
      </c>
      <c r="S65" s="81">
        <f>IF($G65="","",IF($R65&gt;=85,"Torch Bearer",IF($R65&gt;=70,"Compliant plus",IF($R65&gt;=50,"Developing","Foundational"))))</f>
        <v/>
      </c>
    </row>
    <row r="66" ht="15" customHeight="1" s="58">
      <c r="A66" s="78" t="n"/>
      <c r="B66" s="78" t="n"/>
      <c r="C66" s="78" t="n"/>
      <c r="D66" s="78" t="n"/>
      <c r="E66" s="78" t="n"/>
      <c r="F66" s="78" t="n"/>
      <c r="G66" s="78" t="n"/>
      <c r="H66" s="78" t="n"/>
      <c r="I66" s="78" t="n"/>
      <c r="J66" s="78" t="n"/>
      <c r="K66" s="78" t="n"/>
      <c r="L66" s="78" t="n"/>
      <c r="M66" s="78" t="n"/>
      <c r="N66" s="78" t="n"/>
      <c r="O66" s="78" t="n"/>
      <c r="P66" s="78" t="n"/>
      <c r="Q66" s="79">
        <f>IF($G66="","",IFERROR($H66/$G66,""))</f>
        <v/>
      </c>
      <c r="R66" s="80">
        <f>IF($G66="","",ROUND(0.6*$Q66*100+0.4*($J66/3)*100,1))</f>
        <v/>
      </c>
      <c r="S66" s="81">
        <f>IF($G66="","",IF($R66&gt;=85,"Torch Bearer",IF($R66&gt;=70,"Compliant plus",IF($R66&gt;=50,"Developing","Foundational"))))</f>
        <v/>
      </c>
    </row>
    <row r="67" ht="15" customHeight="1" s="58">
      <c r="A67" s="78" t="n"/>
      <c r="B67" s="78" t="n"/>
      <c r="C67" s="78" t="n"/>
      <c r="D67" s="78" t="n"/>
      <c r="E67" s="78" t="n"/>
      <c r="F67" s="78" t="n"/>
      <c r="G67" s="78" t="n"/>
      <c r="H67" s="78" t="n"/>
      <c r="I67" s="78" t="n"/>
      <c r="J67" s="78" t="n"/>
      <c r="K67" s="78" t="n"/>
      <c r="L67" s="78" t="n"/>
      <c r="M67" s="78" t="n"/>
      <c r="N67" s="78" t="n"/>
      <c r="O67" s="78" t="n"/>
      <c r="P67" s="78" t="n"/>
      <c r="Q67" s="79">
        <f>IF($G67="","",IFERROR($H67/$G67,""))</f>
        <v/>
      </c>
      <c r="R67" s="80">
        <f>IF($G67="","",ROUND(0.6*$Q67*100+0.4*($J67/3)*100,1))</f>
        <v/>
      </c>
      <c r="S67" s="81">
        <f>IF($G67="","",IF($R67&gt;=85,"Torch Bearer",IF($R67&gt;=70,"Compliant plus",IF($R67&gt;=50,"Developing","Foundational"))))</f>
        <v/>
      </c>
    </row>
    <row r="68" ht="15" customHeight="1" s="58">
      <c r="A68" s="78" t="n"/>
      <c r="B68" s="78" t="n"/>
      <c r="C68" s="78" t="n"/>
      <c r="D68" s="78" t="n"/>
      <c r="E68" s="78" t="n"/>
      <c r="F68" s="78" t="n"/>
      <c r="G68" s="78" t="n"/>
      <c r="H68" s="78" t="n"/>
      <c r="I68" s="78" t="n"/>
      <c r="J68" s="78" t="n"/>
      <c r="K68" s="78" t="n"/>
      <c r="L68" s="78" t="n"/>
      <c r="M68" s="78" t="n"/>
      <c r="N68" s="78" t="n"/>
      <c r="O68" s="78" t="n"/>
      <c r="P68" s="78" t="n"/>
      <c r="Q68" s="79">
        <f>IF($G68="","",IFERROR($H68/$G68,""))</f>
        <v/>
      </c>
      <c r="R68" s="80">
        <f>IF($G68="","",ROUND(0.6*$Q68*100+0.4*($J68/3)*100,1))</f>
        <v/>
      </c>
      <c r="S68" s="81">
        <f>IF($G68="","",IF($R68&gt;=85,"Torch Bearer",IF($R68&gt;=70,"Compliant plus",IF($R68&gt;=50,"Developing","Foundational"))))</f>
        <v/>
      </c>
    </row>
    <row r="69" ht="15" customHeight="1" s="58">
      <c r="A69" s="78" t="n"/>
      <c r="B69" s="78" t="n"/>
      <c r="C69" s="78" t="n"/>
      <c r="D69" s="78" t="n"/>
      <c r="E69" s="78" t="n"/>
      <c r="F69" s="78" t="n"/>
      <c r="G69" s="78" t="n"/>
      <c r="H69" s="78" t="n"/>
      <c r="I69" s="78" t="n"/>
      <c r="J69" s="78" t="n"/>
      <c r="K69" s="78" t="n"/>
      <c r="L69" s="78" t="n"/>
      <c r="M69" s="78" t="n"/>
      <c r="N69" s="78" t="n"/>
      <c r="O69" s="78" t="n"/>
      <c r="P69" s="78" t="n"/>
      <c r="Q69" s="79">
        <f>IF($G69="","",IFERROR($H69/$G69,""))</f>
        <v/>
      </c>
      <c r="R69" s="80">
        <f>IF($G69="","",ROUND(0.6*$Q69*100+0.4*($J69/3)*100,1))</f>
        <v/>
      </c>
      <c r="S69" s="81">
        <f>IF($G69="","",IF($R69&gt;=85,"Torch Bearer",IF($R69&gt;=70,"Compliant plus",IF($R69&gt;=50,"Developing","Foundational"))))</f>
        <v/>
      </c>
    </row>
    <row r="70" ht="15" customHeight="1" s="58">
      <c r="A70" s="78" t="n"/>
      <c r="B70" s="78" t="n"/>
      <c r="C70" s="78" t="n"/>
      <c r="D70" s="78" t="n"/>
      <c r="E70" s="78" t="n"/>
      <c r="F70" s="78" t="n"/>
      <c r="G70" s="78" t="n"/>
      <c r="H70" s="78" t="n"/>
      <c r="I70" s="78" t="n"/>
      <c r="J70" s="78" t="n"/>
      <c r="K70" s="78" t="n"/>
      <c r="L70" s="78" t="n"/>
      <c r="M70" s="78" t="n"/>
      <c r="N70" s="78" t="n"/>
      <c r="O70" s="78" t="n"/>
      <c r="P70" s="78" t="n"/>
      <c r="Q70" s="79">
        <f>IF($G70="","",IFERROR($H70/$G70,""))</f>
        <v/>
      </c>
      <c r="R70" s="80">
        <f>IF($G70="","",ROUND(0.6*$Q70*100+0.4*($J70/3)*100,1))</f>
        <v/>
      </c>
      <c r="S70" s="81">
        <f>IF($G70="","",IF($R70&gt;=85,"Torch Bearer",IF($R70&gt;=70,"Compliant plus",IF($R70&gt;=50,"Developing","Foundational"))))</f>
        <v/>
      </c>
    </row>
    <row r="71" ht="15" customHeight="1" s="58">
      <c r="A71" s="78" t="n"/>
      <c r="B71" s="78" t="n"/>
      <c r="C71" s="78" t="n"/>
      <c r="D71" s="78" t="n"/>
      <c r="E71" s="78" t="n"/>
      <c r="F71" s="78" t="n"/>
      <c r="G71" s="78" t="n"/>
      <c r="H71" s="78" t="n"/>
      <c r="I71" s="78" t="n"/>
      <c r="J71" s="78" t="n"/>
      <c r="K71" s="78" t="n"/>
      <c r="L71" s="78" t="n"/>
      <c r="M71" s="78" t="n"/>
      <c r="N71" s="78" t="n"/>
      <c r="O71" s="78" t="n"/>
      <c r="P71" s="78" t="n"/>
      <c r="Q71" s="79">
        <f>IF($G71="","",IFERROR($H71/$G71,""))</f>
        <v/>
      </c>
      <c r="R71" s="80">
        <f>IF($G71="","",ROUND(0.6*$Q71*100+0.4*($J71/3)*100,1))</f>
        <v/>
      </c>
      <c r="S71" s="81">
        <f>IF($G71="","",IF($R71&gt;=85,"Torch Bearer",IF($R71&gt;=70,"Compliant plus",IF($R71&gt;=50,"Developing","Foundational"))))</f>
        <v/>
      </c>
    </row>
    <row r="72" ht="15" customHeight="1" s="58">
      <c r="A72" s="78" t="n"/>
      <c r="B72" s="78" t="n"/>
      <c r="C72" s="78" t="n"/>
      <c r="D72" s="78" t="n"/>
      <c r="E72" s="78" t="n"/>
      <c r="F72" s="78" t="n"/>
      <c r="G72" s="78" t="n"/>
      <c r="H72" s="78" t="n"/>
      <c r="I72" s="78" t="n"/>
      <c r="J72" s="78" t="n"/>
      <c r="K72" s="78" t="n"/>
      <c r="L72" s="78" t="n"/>
      <c r="M72" s="78" t="n"/>
      <c r="N72" s="78" t="n"/>
      <c r="O72" s="78" t="n"/>
      <c r="P72" s="78" t="n"/>
      <c r="Q72" s="79">
        <f>IF($G72="","",IFERROR($H72/$G72,""))</f>
        <v/>
      </c>
      <c r="R72" s="80">
        <f>IF($G72="","",ROUND(0.6*$Q72*100+0.4*($J72/3)*100,1))</f>
        <v/>
      </c>
      <c r="S72" s="81">
        <f>IF($G72="","",IF($R72&gt;=85,"Torch Bearer",IF($R72&gt;=70,"Compliant plus",IF($R72&gt;=50,"Developing","Foundational"))))</f>
        <v/>
      </c>
    </row>
    <row r="73" ht="15" customHeight="1" s="58">
      <c r="A73" s="78" t="n"/>
      <c r="B73" s="78" t="n"/>
      <c r="C73" s="78" t="n"/>
      <c r="D73" s="78" t="n"/>
      <c r="E73" s="78" t="n"/>
      <c r="F73" s="78" t="n"/>
      <c r="G73" s="78" t="n"/>
      <c r="H73" s="78" t="n"/>
      <c r="I73" s="78" t="n"/>
      <c r="J73" s="78" t="n"/>
      <c r="K73" s="78" t="n"/>
      <c r="L73" s="78" t="n"/>
      <c r="M73" s="78" t="n"/>
      <c r="N73" s="78" t="n"/>
      <c r="O73" s="78" t="n"/>
      <c r="P73" s="78" t="n"/>
      <c r="Q73" s="79">
        <f>IF($G73="","",IFERROR($H73/$G73,""))</f>
        <v/>
      </c>
      <c r="R73" s="80">
        <f>IF($G73="","",ROUND(0.6*$Q73*100+0.4*($J73/3)*100,1))</f>
        <v/>
      </c>
      <c r="S73" s="81">
        <f>IF($G73="","",IF($R73&gt;=85,"Torch Bearer",IF($R73&gt;=70,"Compliant plus",IF($R73&gt;=50,"Developing","Foundational"))))</f>
        <v/>
      </c>
    </row>
    <row r="74" ht="15" customHeight="1" s="58">
      <c r="A74" s="78" t="n"/>
      <c r="B74" s="78" t="n"/>
      <c r="C74" s="78" t="n"/>
      <c r="D74" s="78" t="n"/>
      <c r="E74" s="78" t="n"/>
      <c r="F74" s="78" t="n"/>
      <c r="G74" s="78" t="n"/>
      <c r="H74" s="78" t="n"/>
      <c r="I74" s="78" t="n"/>
      <c r="J74" s="78" t="n"/>
      <c r="K74" s="78" t="n"/>
      <c r="L74" s="78" t="n"/>
      <c r="M74" s="78" t="n"/>
      <c r="N74" s="78" t="n"/>
      <c r="O74" s="78" t="n"/>
      <c r="P74" s="78" t="n"/>
      <c r="Q74" s="79">
        <f>IF($G74="","",IFERROR($H74/$G74,""))</f>
        <v/>
      </c>
      <c r="R74" s="80">
        <f>IF($G74="","",ROUND(0.6*$Q74*100+0.4*($J74/3)*100,1))</f>
        <v/>
      </c>
      <c r="S74" s="81">
        <f>IF($G74="","",IF($R74&gt;=85,"Torch Bearer",IF($R74&gt;=70,"Compliant plus",IF($R74&gt;=50,"Developing","Foundational"))))</f>
        <v/>
      </c>
    </row>
    <row r="75" ht="15" customHeight="1" s="58">
      <c r="A75" s="78" t="n"/>
      <c r="B75" s="78" t="n"/>
      <c r="C75" s="78" t="n"/>
      <c r="D75" s="78" t="n"/>
      <c r="E75" s="78" t="n"/>
      <c r="F75" s="78" t="n"/>
      <c r="G75" s="78" t="n"/>
      <c r="H75" s="78" t="n"/>
      <c r="I75" s="78" t="n"/>
      <c r="J75" s="78" t="n"/>
      <c r="K75" s="78" t="n"/>
      <c r="L75" s="78" t="n"/>
      <c r="M75" s="78" t="n"/>
      <c r="N75" s="78" t="n"/>
      <c r="O75" s="78" t="n"/>
      <c r="P75" s="78" t="n"/>
      <c r="Q75" s="79">
        <f>IF($G75="","",IFERROR($H75/$G75,""))</f>
        <v/>
      </c>
      <c r="R75" s="80">
        <f>IF($G75="","",ROUND(0.6*$Q75*100+0.4*($J75/3)*100,1))</f>
        <v/>
      </c>
      <c r="S75" s="81">
        <f>IF($G75="","",IF($R75&gt;=85,"Torch Bearer",IF($R75&gt;=70,"Compliant plus",IF($R75&gt;=50,"Developing","Foundational"))))</f>
        <v/>
      </c>
    </row>
    <row r="76" ht="15" customHeight="1" s="58">
      <c r="A76" s="78" t="n"/>
      <c r="B76" s="78" t="n"/>
      <c r="C76" s="78" t="n"/>
      <c r="D76" s="78" t="n"/>
      <c r="E76" s="78" t="n"/>
      <c r="F76" s="78" t="n"/>
      <c r="G76" s="78" t="n"/>
      <c r="H76" s="78" t="n"/>
      <c r="I76" s="78" t="n"/>
      <c r="J76" s="78" t="n"/>
      <c r="K76" s="78" t="n"/>
      <c r="L76" s="78" t="n"/>
      <c r="M76" s="78" t="n"/>
      <c r="N76" s="78" t="n"/>
      <c r="O76" s="78" t="n"/>
      <c r="P76" s="78" t="n"/>
      <c r="Q76" s="79">
        <f>IF($G76="","",IFERROR($H76/$G76,""))</f>
        <v/>
      </c>
      <c r="R76" s="80">
        <f>IF($G76="","",ROUND(0.6*$Q76*100+0.4*($J76/3)*100,1))</f>
        <v/>
      </c>
      <c r="S76" s="81">
        <f>IF($G76="","",IF($R76&gt;=85,"Torch Bearer",IF($R76&gt;=70,"Compliant plus",IF($R76&gt;=50,"Developing","Foundational"))))</f>
        <v/>
      </c>
    </row>
    <row r="77" ht="15" customHeight="1" s="58">
      <c r="A77" s="78" t="n"/>
      <c r="B77" s="78" t="n"/>
      <c r="C77" s="78" t="n"/>
      <c r="D77" s="78" t="n"/>
      <c r="E77" s="78" t="n"/>
      <c r="F77" s="78" t="n"/>
      <c r="G77" s="78" t="n"/>
      <c r="H77" s="78" t="n"/>
      <c r="I77" s="78" t="n"/>
      <c r="J77" s="78" t="n"/>
      <c r="K77" s="78" t="n"/>
      <c r="L77" s="78" t="n"/>
      <c r="M77" s="78" t="n"/>
      <c r="N77" s="78" t="n"/>
      <c r="O77" s="78" t="n"/>
      <c r="P77" s="78" t="n"/>
      <c r="Q77" s="79">
        <f>IF($G77="","",IFERROR($H77/$G77,""))</f>
        <v/>
      </c>
      <c r="R77" s="80">
        <f>IF($G77="","",ROUND(0.6*$Q77*100+0.4*($J77/3)*100,1))</f>
        <v/>
      </c>
      <c r="S77" s="81">
        <f>IF($G77="","",IF($R77&gt;=85,"Torch Bearer",IF($R77&gt;=70,"Compliant plus",IF($R77&gt;=50,"Developing","Foundational"))))</f>
        <v/>
      </c>
    </row>
    <row r="78" ht="15" customHeight="1" s="58">
      <c r="A78" s="78" t="n"/>
      <c r="B78" s="78" t="n"/>
      <c r="C78" s="78" t="n"/>
      <c r="D78" s="78" t="n"/>
      <c r="E78" s="78" t="n"/>
      <c r="F78" s="78" t="n"/>
      <c r="G78" s="78" t="n"/>
      <c r="H78" s="78" t="n"/>
      <c r="I78" s="78" t="n"/>
      <c r="J78" s="78" t="n"/>
      <c r="K78" s="78" t="n"/>
      <c r="L78" s="78" t="n"/>
      <c r="M78" s="78" t="n"/>
      <c r="N78" s="78" t="n"/>
      <c r="O78" s="78" t="n"/>
      <c r="P78" s="78" t="n"/>
      <c r="Q78" s="79">
        <f>IF($G78="","",IFERROR($H78/$G78,""))</f>
        <v/>
      </c>
      <c r="R78" s="80">
        <f>IF($G78="","",ROUND(0.6*$Q78*100+0.4*($J78/3)*100,1))</f>
        <v/>
      </c>
      <c r="S78" s="81">
        <f>IF($G78="","",IF($R78&gt;=85,"Torch Bearer",IF($R78&gt;=70,"Compliant plus",IF($R78&gt;=50,"Developing","Foundational"))))</f>
        <v/>
      </c>
    </row>
    <row r="79" ht="15" customHeight="1" s="58">
      <c r="A79" s="78" t="n"/>
      <c r="B79" s="78" t="n"/>
      <c r="C79" s="78" t="n"/>
      <c r="D79" s="78" t="n"/>
      <c r="E79" s="78" t="n"/>
      <c r="F79" s="78" t="n"/>
      <c r="G79" s="78" t="n"/>
      <c r="H79" s="78" t="n"/>
      <c r="I79" s="78" t="n"/>
      <c r="J79" s="78" t="n"/>
      <c r="K79" s="78" t="n"/>
      <c r="L79" s="78" t="n"/>
      <c r="M79" s="78" t="n"/>
      <c r="N79" s="78" t="n"/>
      <c r="O79" s="78" t="n"/>
      <c r="P79" s="78" t="n"/>
      <c r="Q79" s="79">
        <f>IF($G79="","",IFERROR($H79/$G79,""))</f>
        <v/>
      </c>
      <c r="R79" s="80">
        <f>IF($G79="","",ROUND(0.6*$Q79*100+0.4*($J79/3)*100,1))</f>
        <v/>
      </c>
      <c r="S79" s="81">
        <f>IF($G79="","",IF($R79&gt;=85,"Torch Bearer",IF($R79&gt;=70,"Compliant plus",IF($R79&gt;=50,"Developing","Foundational"))))</f>
        <v/>
      </c>
    </row>
    <row r="80" ht="15" customHeight="1" s="58">
      <c r="A80" s="78" t="n"/>
      <c r="B80" s="78" t="n"/>
      <c r="C80" s="78" t="n"/>
      <c r="D80" s="78" t="n"/>
      <c r="E80" s="78" t="n"/>
      <c r="F80" s="78" t="n"/>
      <c r="G80" s="78" t="n"/>
      <c r="H80" s="78" t="n"/>
      <c r="I80" s="78" t="n"/>
      <c r="J80" s="78" t="n"/>
      <c r="K80" s="78" t="n"/>
      <c r="L80" s="78" t="n"/>
      <c r="M80" s="78" t="n"/>
      <c r="N80" s="78" t="n"/>
      <c r="O80" s="78" t="n"/>
      <c r="P80" s="78" t="n"/>
      <c r="Q80" s="79">
        <f>IF($G80="","",IFERROR($H80/$G80,""))</f>
        <v/>
      </c>
      <c r="R80" s="80">
        <f>IF($G80="","",ROUND(0.6*$Q80*100+0.4*($J80/3)*100,1))</f>
        <v/>
      </c>
      <c r="S80" s="81">
        <f>IF($G80="","",IF($R80&gt;=85,"Torch Bearer",IF($R80&gt;=70,"Compliant plus",IF($R80&gt;=50,"Developing","Foundational"))))</f>
        <v/>
      </c>
    </row>
    <row r="81" ht="15" customHeight="1" s="58">
      <c r="A81" s="78" t="n"/>
      <c r="B81" s="78" t="n"/>
      <c r="C81" s="78" t="n"/>
      <c r="D81" s="78" t="n"/>
      <c r="E81" s="78" t="n"/>
      <c r="F81" s="78" t="n"/>
      <c r="G81" s="78" t="n"/>
      <c r="H81" s="78" t="n"/>
      <c r="I81" s="78" t="n"/>
      <c r="J81" s="78" t="n"/>
      <c r="K81" s="78" t="n"/>
      <c r="L81" s="78" t="n"/>
      <c r="M81" s="78" t="n"/>
      <c r="N81" s="78" t="n"/>
      <c r="O81" s="78" t="n"/>
      <c r="P81" s="78" t="n"/>
      <c r="Q81" s="79">
        <f>IF($G81="","",IFERROR($H81/$G81,""))</f>
        <v/>
      </c>
      <c r="R81" s="80">
        <f>IF($G81="","",ROUND(0.6*$Q81*100+0.4*($J81/3)*100,1))</f>
        <v/>
      </c>
      <c r="S81" s="81">
        <f>IF($G81="","",IF($R81&gt;=85,"Torch Bearer",IF($R81&gt;=70,"Compliant plus",IF($R81&gt;=50,"Developing","Foundational"))))</f>
        <v/>
      </c>
    </row>
    <row r="82" ht="15" customHeight="1" s="58">
      <c r="A82" s="78" t="n"/>
      <c r="B82" s="78" t="n"/>
      <c r="C82" s="78" t="n"/>
      <c r="D82" s="78" t="n"/>
      <c r="E82" s="78" t="n"/>
      <c r="F82" s="78" t="n"/>
      <c r="G82" s="78" t="n"/>
      <c r="H82" s="78" t="n"/>
      <c r="I82" s="78" t="n"/>
      <c r="J82" s="78" t="n"/>
      <c r="K82" s="78" t="n"/>
      <c r="L82" s="78" t="n"/>
      <c r="M82" s="78" t="n"/>
      <c r="N82" s="78" t="n"/>
      <c r="O82" s="78" t="n"/>
      <c r="P82" s="78" t="n"/>
      <c r="Q82" s="79">
        <f>IF($G82="","",IFERROR($H82/$G82,""))</f>
        <v/>
      </c>
      <c r="R82" s="80">
        <f>IF($G82="","",ROUND(0.6*$Q82*100+0.4*($J82/3)*100,1))</f>
        <v/>
      </c>
      <c r="S82" s="81">
        <f>IF($G82="","",IF($R82&gt;=85,"Torch Bearer",IF($R82&gt;=70,"Compliant plus",IF($R82&gt;=50,"Developing","Foundational"))))</f>
        <v/>
      </c>
    </row>
    <row r="83" ht="15" customHeight="1" s="58">
      <c r="A83" s="78" t="n"/>
      <c r="B83" s="78" t="n"/>
      <c r="C83" s="78" t="n"/>
      <c r="D83" s="78" t="n"/>
      <c r="E83" s="78" t="n"/>
      <c r="F83" s="78" t="n"/>
      <c r="G83" s="78" t="n"/>
      <c r="H83" s="78" t="n"/>
      <c r="I83" s="78" t="n"/>
      <c r="J83" s="78" t="n"/>
      <c r="K83" s="78" t="n"/>
      <c r="L83" s="78" t="n"/>
      <c r="M83" s="78" t="n"/>
      <c r="N83" s="78" t="n"/>
      <c r="O83" s="78" t="n"/>
      <c r="P83" s="78" t="n"/>
      <c r="Q83" s="79">
        <f>IF($G83="","",IFERROR($H83/$G83,""))</f>
        <v/>
      </c>
      <c r="R83" s="80">
        <f>IF($G83="","",ROUND(0.6*$Q83*100+0.4*($J83/3)*100,1))</f>
        <v/>
      </c>
      <c r="S83" s="81">
        <f>IF($G83="","",IF($R83&gt;=85,"Torch Bearer",IF($R83&gt;=70,"Compliant plus",IF($R83&gt;=50,"Developing","Foundational"))))</f>
        <v/>
      </c>
    </row>
    <row r="84" ht="15" customHeight="1" s="58">
      <c r="A84" s="78" t="n"/>
      <c r="B84" s="78" t="n"/>
      <c r="C84" s="78" t="n"/>
      <c r="D84" s="78" t="n"/>
      <c r="E84" s="78" t="n"/>
      <c r="F84" s="78" t="n"/>
      <c r="G84" s="78" t="n"/>
      <c r="H84" s="78" t="n"/>
      <c r="I84" s="78" t="n"/>
      <c r="J84" s="78" t="n"/>
      <c r="K84" s="78" t="n"/>
      <c r="L84" s="78" t="n"/>
      <c r="M84" s="78" t="n"/>
      <c r="N84" s="78" t="n"/>
      <c r="O84" s="78" t="n"/>
      <c r="P84" s="78" t="n"/>
      <c r="Q84" s="79">
        <f>IF($G84="","",IFERROR($H84/$G84,""))</f>
        <v/>
      </c>
      <c r="R84" s="80">
        <f>IF($G84="","",ROUND(0.6*$Q84*100+0.4*($J84/3)*100,1))</f>
        <v/>
      </c>
      <c r="S84" s="81">
        <f>IF($G84="","",IF($R84&gt;=85,"Torch Bearer",IF($R84&gt;=70,"Compliant plus",IF($R84&gt;=50,"Developing","Foundational"))))</f>
        <v/>
      </c>
    </row>
    <row r="85" ht="15" customHeight="1" s="58">
      <c r="A85" s="78" t="n"/>
      <c r="B85" s="78" t="n"/>
      <c r="C85" s="78" t="n"/>
      <c r="D85" s="78" t="n"/>
      <c r="E85" s="78" t="n"/>
      <c r="F85" s="78" t="n"/>
      <c r="G85" s="78" t="n"/>
      <c r="H85" s="78" t="n"/>
      <c r="I85" s="78" t="n"/>
      <c r="J85" s="78" t="n"/>
      <c r="K85" s="78" t="n"/>
      <c r="L85" s="78" t="n"/>
      <c r="M85" s="78" t="n"/>
      <c r="N85" s="78" t="n"/>
      <c r="O85" s="78" t="n"/>
      <c r="P85" s="78" t="n"/>
      <c r="Q85" s="79">
        <f>IF($G85="","",IFERROR($H85/$G85,""))</f>
        <v/>
      </c>
      <c r="R85" s="80">
        <f>IF($G85="","",ROUND(0.6*$Q85*100+0.4*($J85/3)*100,1))</f>
        <v/>
      </c>
      <c r="S85" s="81">
        <f>IF($G85="","",IF($R85&gt;=85,"Torch Bearer",IF($R85&gt;=70,"Compliant plus",IF($R85&gt;=50,"Developing","Foundational"))))</f>
        <v/>
      </c>
    </row>
    <row r="86" ht="15" customHeight="1" s="58">
      <c r="A86" s="78" t="n"/>
      <c r="B86" s="78" t="n"/>
      <c r="C86" s="78" t="n"/>
      <c r="D86" s="78" t="n"/>
      <c r="E86" s="78" t="n"/>
      <c r="F86" s="78" t="n"/>
      <c r="G86" s="78" t="n"/>
      <c r="H86" s="78" t="n"/>
      <c r="I86" s="78" t="n"/>
      <c r="J86" s="78" t="n"/>
      <c r="K86" s="78" t="n"/>
      <c r="L86" s="78" t="n"/>
      <c r="M86" s="78" t="n"/>
      <c r="N86" s="78" t="n"/>
      <c r="O86" s="78" t="n"/>
      <c r="P86" s="78" t="n"/>
      <c r="Q86" s="79">
        <f>IF($G86="","",IFERROR($H86/$G86,""))</f>
        <v/>
      </c>
      <c r="R86" s="80">
        <f>IF($G86="","",ROUND(0.6*$Q86*100+0.4*($J86/3)*100,1))</f>
        <v/>
      </c>
      <c r="S86" s="81">
        <f>IF($G86="","",IF($R86&gt;=85,"Torch Bearer",IF($R86&gt;=70,"Compliant plus",IF($R86&gt;=50,"Developing","Foundational"))))</f>
        <v/>
      </c>
    </row>
    <row r="87" ht="15" customHeight="1" s="58">
      <c r="A87" s="78" t="n"/>
      <c r="B87" s="78" t="n"/>
      <c r="C87" s="78" t="n"/>
      <c r="D87" s="78" t="n"/>
      <c r="E87" s="78" t="n"/>
      <c r="F87" s="78" t="n"/>
      <c r="G87" s="78" t="n"/>
      <c r="H87" s="78" t="n"/>
      <c r="I87" s="78" t="n"/>
      <c r="J87" s="78" t="n"/>
      <c r="K87" s="78" t="n"/>
      <c r="L87" s="78" t="n"/>
      <c r="M87" s="78" t="n"/>
      <c r="N87" s="78" t="n"/>
      <c r="O87" s="78" t="n"/>
      <c r="P87" s="78" t="n"/>
      <c r="Q87" s="79">
        <f>IF($G87="","",IFERROR($H87/$G87,""))</f>
        <v/>
      </c>
      <c r="R87" s="80">
        <f>IF($G87="","",ROUND(0.6*$Q87*100+0.4*($J87/3)*100,1))</f>
        <v/>
      </c>
      <c r="S87" s="81">
        <f>IF($G87="","",IF($R87&gt;=85,"Torch Bearer",IF($R87&gt;=70,"Compliant plus",IF($R87&gt;=50,"Developing","Foundational"))))</f>
        <v/>
      </c>
    </row>
    <row r="88" ht="15" customHeight="1" s="58">
      <c r="A88" s="78" t="n"/>
      <c r="B88" s="78" t="n"/>
      <c r="C88" s="78" t="n"/>
      <c r="D88" s="78" t="n"/>
      <c r="E88" s="78" t="n"/>
      <c r="F88" s="78" t="n"/>
      <c r="G88" s="78" t="n"/>
      <c r="H88" s="78" t="n"/>
      <c r="I88" s="78" t="n"/>
      <c r="J88" s="78" t="n"/>
      <c r="K88" s="78" t="n"/>
      <c r="L88" s="78" t="n"/>
      <c r="M88" s="78" t="n"/>
      <c r="N88" s="78" t="n"/>
      <c r="O88" s="78" t="n"/>
      <c r="P88" s="78" t="n"/>
      <c r="Q88" s="79">
        <f>IF($G88="","",IFERROR($H88/$G88,""))</f>
        <v/>
      </c>
      <c r="R88" s="80">
        <f>IF($G88="","",ROUND(0.6*$Q88*100+0.4*($J88/3)*100,1))</f>
        <v/>
      </c>
      <c r="S88" s="81">
        <f>IF($G88="","",IF($R88&gt;=85,"Torch Bearer",IF($R88&gt;=70,"Compliant plus",IF($R88&gt;=50,"Developing","Foundational"))))</f>
        <v/>
      </c>
    </row>
    <row r="89" ht="15" customHeight="1" s="58">
      <c r="A89" s="78" t="n"/>
      <c r="B89" s="78" t="n"/>
      <c r="C89" s="78" t="n"/>
      <c r="D89" s="78" t="n"/>
      <c r="E89" s="78" t="n"/>
      <c r="F89" s="78" t="n"/>
      <c r="G89" s="78" t="n"/>
      <c r="H89" s="78" t="n"/>
      <c r="I89" s="78" t="n"/>
      <c r="J89" s="78" t="n"/>
      <c r="K89" s="78" t="n"/>
      <c r="L89" s="78" t="n"/>
      <c r="M89" s="78" t="n"/>
      <c r="N89" s="78" t="n"/>
      <c r="O89" s="78" t="n"/>
      <c r="P89" s="78" t="n"/>
      <c r="Q89" s="79">
        <f>IF($G89="","",IFERROR($H89/$G89,""))</f>
        <v/>
      </c>
      <c r="R89" s="80">
        <f>IF($G89="","",ROUND(0.6*$Q89*100+0.4*($J89/3)*100,1))</f>
        <v/>
      </c>
      <c r="S89" s="81">
        <f>IF($G89="","",IF($R89&gt;=85,"Torch Bearer",IF($R89&gt;=70,"Compliant plus",IF($R89&gt;=50,"Developing","Foundational"))))</f>
        <v/>
      </c>
    </row>
    <row r="90" ht="15" customHeight="1" s="58">
      <c r="A90" s="78" t="n"/>
      <c r="B90" s="78" t="n"/>
      <c r="C90" s="78" t="n"/>
      <c r="D90" s="78" t="n"/>
      <c r="E90" s="78" t="n"/>
      <c r="F90" s="78" t="n"/>
      <c r="G90" s="78" t="n"/>
      <c r="H90" s="78" t="n"/>
      <c r="I90" s="78" t="n"/>
      <c r="J90" s="78" t="n"/>
      <c r="K90" s="78" t="n"/>
      <c r="L90" s="78" t="n"/>
      <c r="M90" s="78" t="n"/>
      <c r="N90" s="78" t="n"/>
      <c r="O90" s="78" t="n"/>
      <c r="P90" s="78" t="n"/>
      <c r="Q90" s="79">
        <f>IF($G90="","",IFERROR($H90/$G90,""))</f>
        <v/>
      </c>
      <c r="R90" s="80">
        <f>IF($G90="","",ROUND(0.6*$Q90*100+0.4*($J90/3)*100,1))</f>
        <v/>
      </c>
      <c r="S90" s="81">
        <f>IF($G90="","",IF($R90&gt;=85,"Torch Bearer",IF($R90&gt;=70,"Compliant plus",IF($R90&gt;=50,"Developing","Foundational"))))</f>
        <v/>
      </c>
    </row>
    <row r="91" ht="15" customHeight="1" s="58">
      <c r="A91" s="78" t="n"/>
      <c r="B91" s="78" t="n"/>
      <c r="C91" s="78" t="n"/>
      <c r="D91" s="78" t="n"/>
      <c r="E91" s="78" t="n"/>
      <c r="F91" s="78" t="n"/>
      <c r="G91" s="78" t="n"/>
      <c r="H91" s="78" t="n"/>
      <c r="I91" s="78" t="n"/>
      <c r="J91" s="78" t="n"/>
      <c r="K91" s="78" t="n"/>
      <c r="L91" s="78" t="n"/>
      <c r="M91" s="78" t="n"/>
      <c r="N91" s="78" t="n"/>
      <c r="O91" s="78" t="n"/>
      <c r="P91" s="78" t="n"/>
      <c r="Q91" s="79">
        <f>IF($G91="","",IFERROR($H91/$G91,""))</f>
        <v/>
      </c>
      <c r="R91" s="80">
        <f>IF($G91="","",ROUND(0.6*$Q91*100+0.4*($J91/3)*100,1))</f>
        <v/>
      </c>
      <c r="S91" s="81">
        <f>IF($G91="","",IF($R91&gt;=85,"Torch Bearer",IF($R91&gt;=70,"Compliant plus",IF($R91&gt;=50,"Developing","Foundational"))))</f>
        <v/>
      </c>
    </row>
    <row r="92" ht="15" customHeight="1" s="58">
      <c r="A92" s="78" t="n"/>
      <c r="B92" s="78" t="n"/>
      <c r="C92" s="78" t="n"/>
      <c r="D92" s="78" t="n"/>
      <c r="E92" s="78" t="n"/>
      <c r="F92" s="78" t="n"/>
      <c r="G92" s="78" t="n"/>
      <c r="H92" s="78" t="n"/>
      <c r="I92" s="78" t="n"/>
      <c r="J92" s="78" t="n"/>
      <c r="K92" s="78" t="n"/>
      <c r="L92" s="78" t="n"/>
      <c r="M92" s="78" t="n"/>
      <c r="N92" s="78" t="n"/>
      <c r="O92" s="78" t="n"/>
      <c r="P92" s="78" t="n"/>
      <c r="Q92" s="79">
        <f>IF($G92="","",IFERROR($H92/$G92,""))</f>
        <v/>
      </c>
      <c r="R92" s="80">
        <f>IF($G92="","",ROUND(0.6*$Q92*100+0.4*($J92/3)*100,1))</f>
        <v/>
      </c>
      <c r="S92" s="81">
        <f>IF($G92="","",IF($R92&gt;=85,"Torch Bearer",IF($R92&gt;=70,"Compliant plus",IF($R92&gt;=50,"Developing","Foundational"))))</f>
        <v/>
      </c>
    </row>
    <row r="93" ht="15" customHeight="1" s="58">
      <c r="A93" s="78" t="n"/>
      <c r="B93" s="78" t="n"/>
      <c r="C93" s="78" t="n"/>
      <c r="D93" s="78" t="n"/>
      <c r="E93" s="78" t="n"/>
      <c r="F93" s="78" t="n"/>
      <c r="G93" s="78" t="n"/>
      <c r="H93" s="78" t="n"/>
      <c r="I93" s="78" t="n"/>
      <c r="J93" s="78" t="n"/>
      <c r="K93" s="78" t="n"/>
      <c r="L93" s="78" t="n"/>
      <c r="M93" s="78" t="n"/>
      <c r="N93" s="78" t="n"/>
      <c r="O93" s="78" t="n"/>
      <c r="P93" s="78" t="n"/>
      <c r="Q93" s="79">
        <f>IF($G93="","",IFERROR($H93/$G93,""))</f>
        <v/>
      </c>
      <c r="R93" s="80">
        <f>IF($G93="","",ROUND(0.6*$Q93*100+0.4*($J93/3)*100,1))</f>
        <v/>
      </c>
      <c r="S93" s="81">
        <f>IF($G93="","",IF($R93&gt;=85,"Torch Bearer",IF($R93&gt;=70,"Compliant plus",IF($R93&gt;=50,"Developing","Foundational"))))</f>
        <v/>
      </c>
    </row>
    <row r="94" ht="15" customHeight="1" s="58">
      <c r="A94" s="78" t="n"/>
      <c r="B94" s="78" t="n"/>
      <c r="C94" s="78" t="n"/>
      <c r="D94" s="78" t="n"/>
      <c r="E94" s="78" t="n"/>
      <c r="F94" s="78" t="n"/>
      <c r="G94" s="78" t="n"/>
      <c r="H94" s="78" t="n"/>
      <c r="I94" s="78" t="n"/>
      <c r="J94" s="78" t="n"/>
      <c r="K94" s="78" t="n"/>
      <c r="L94" s="78" t="n"/>
      <c r="M94" s="78" t="n"/>
      <c r="N94" s="78" t="n"/>
      <c r="O94" s="78" t="n"/>
      <c r="P94" s="78" t="n"/>
      <c r="Q94" s="79">
        <f>IF($G94="","",IFERROR($H94/$G94,""))</f>
        <v/>
      </c>
      <c r="R94" s="80">
        <f>IF($G94="","",ROUND(0.6*$Q94*100+0.4*($J94/3)*100,1))</f>
        <v/>
      </c>
      <c r="S94" s="81">
        <f>IF($G94="","",IF($R94&gt;=85,"Torch Bearer",IF($R94&gt;=70,"Compliant plus",IF($R94&gt;=50,"Developing","Foundational"))))</f>
        <v/>
      </c>
    </row>
    <row r="95" ht="15" customHeight="1" s="58">
      <c r="A95" s="78" t="n"/>
      <c r="B95" s="78" t="n"/>
      <c r="C95" s="78" t="n"/>
      <c r="D95" s="78" t="n"/>
      <c r="E95" s="78" t="n"/>
      <c r="F95" s="78" t="n"/>
      <c r="G95" s="78" t="n"/>
      <c r="H95" s="78" t="n"/>
      <c r="I95" s="78" t="n"/>
      <c r="J95" s="78" t="n"/>
      <c r="K95" s="78" t="n"/>
      <c r="L95" s="78" t="n"/>
      <c r="M95" s="78" t="n"/>
      <c r="N95" s="78" t="n"/>
      <c r="O95" s="78" t="n"/>
      <c r="P95" s="78" t="n"/>
      <c r="Q95" s="79">
        <f>IF($G95="","",IFERROR($H95/$G95,""))</f>
        <v/>
      </c>
      <c r="R95" s="80">
        <f>IF($G95="","",ROUND(0.6*$Q95*100+0.4*($J95/3)*100,1))</f>
        <v/>
      </c>
      <c r="S95" s="81">
        <f>IF($G95="","",IF($R95&gt;=85,"Torch Bearer",IF($R95&gt;=70,"Compliant plus",IF($R95&gt;=50,"Developing","Foundational"))))</f>
        <v/>
      </c>
    </row>
  </sheetData>
  <mergeCells count="3">
    <mergeCell ref="A3:H3"/>
    <mergeCell ref="A2:H2"/>
    <mergeCell ref="A1:H1"/>
  </mergeCells>
  <conditionalFormatting sqref="N6:N95">
    <cfRule type="cellIs" rank="0" priority="2" equalAverage="0" operator="equal" aboveAverage="0" dxfId="0" text="" percent="0" bottom="0">
      <formula>"S1"</formula>
    </cfRule>
    <cfRule type="cellIs" rank="0" priority="3" equalAverage="0" operator="equal" aboveAverage="0" dxfId="1" text="" percent="0" bottom="0">
      <formula>"S2"</formula>
    </cfRule>
  </conditionalFormatting>
  <conditionalFormatting sqref="R6:R95">
    <cfRule type="cellIs" rank="0" priority="4" equalAverage="0" operator="lessThan" aboveAverage="0" dxfId="2" text="" percent="0" bottom="0">
      <formula>50</formula>
    </cfRule>
    <cfRule type="cellIs" rank="0" priority="5" equalAverage="0" operator="greaterThanOrEqual" aboveAverage="0" dxfId="3" text="" percent="0" bottom="0">
      <formula>85</formula>
    </cfRule>
  </conditionalFormatting>
  <dataValidations count="5">
    <dataValidation sqref="F6:F95" showDropDown="0" showInputMessage="0" showErrorMessage="0" allowBlank="1" type="list" errorStyle="stop" operator="between">
      <formula1>'4. Checklist Library'!$A$6:$A$41</formula1>
      <formula2>0</formula2>
    </dataValidation>
    <dataValidation sqref="N6:N95" showDropDown="0" showInputMessage="0" showErrorMessage="0" allowBlank="1" type="list" errorStyle="stop" operator="between">
      <formula1>"S1,S2,S3,S4,None"</formula1>
      <formula2>0</formula2>
    </dataValidation>
    <dataValidation sqref="O6:O95" showDropDown="0" showInputMessage="0" showErrorMessage="0" allowBlank="1" type="list" errorStyle="stop" operator="between">
      <formula1>"A,B,C,D"</formula1>
      <formula2>0</formula2>
    </dataValidation>
    <dataValidation sqref="E6:E95" showDropDown="0" showInputMessage="0" showErrorMessage="0" allowBlank="1" type="list" errorStyle="stop" operator="between">
      <formula1>"L1,L2,Uncalibrated"</formula1>
      <formula2>0</formula2>
    </dataValidation>
    <dataValidation sqref="J6:J95" showDropDown="0" showInputMessage="0" showErrorMessage="0" allowBlank="1" error="Tier 2 maturity is scored 0, 1, 2 or 3." type="whole" errorStyle="stop" operator="between">
      <formula1>0</formula1>
      <formula2>3</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legacyDrawing xmlns:r="http://schemas.openxmlformats.org/officeDocument/2006/relationships" r:id="anysvml"/>
</worksheet>
</file>

<file path=xl/worksheets/sheet4.xml><?xml version="1.0" encoding="utf-8"?>
<worksheet xmlns="http://schemas.openxmlformats.org/spreadsheetml/2006/main">
  <sheetPr filterMode="0">
    <outlinePr summaryBelow="1" summaryRight="1"/>
    <pageSetUpPr fitToPage="0"/>
  </sheetPr>
  <dimension ref="A1:F42"/>
  <sheetViews>
    <sheetView showFormulas="0" showGridLines="1" showRowColHeaders="1" showZeros="1" rightToLeft="0" tabSelected="0" showOutlineSymbols="1" defaultGridColor="1"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10" customWidth="1" style="57" min="1" max="1"/>
    <col width="22" customWidth="1" style="57" min="2" max="2"/>
    <col width="34" customWidth="1" style="57" min="3" max="3"/>
    <col width="66" customWidth="1" style="57" min="4" max="4"/>
    <col width="52" customWidth="1" style="57" min="5" max="5"/>
    <col width="46" customWidth="1" style="57" min="6" max="6"/>
  </cols>
  <sheetData>
    <row r="1" ht="21" customHeight="1" s="58">
      <c r="A1" s="69" t="inlineStr">
        <is>
          <t>CHECKLIST LIBRARY — Tier 1 conformance items and Tier 2 prompts</t>
        </is>
      </c>
    </row>
    <row r="2" ht="15" customHeight="1" s="58">
      <c r="A2" s="70" t="inlineStr">
        <is>
          <t>Reference while auditing. Do not edit without re-calibrating every auditor in the cluster — an edited item makes past scores incomparable.</t>
        </is>
      </c>
    </row>
    <row r="3" ht="24" customHeight="1" s="58">
      <c r="A3" s="71" t="inlineStr">
        <is>
          <t>© 2026 Beyond Labels, Goa  ·  Confidential  ·  Licensed to the named recipient for internal use only  ·  Not for circulation to third parties, empanelled or external consultants  ·  v1.0  ·  26 July 2026  ·  Copy ref BL-AAD-2026-07-GOAWS-001</t>
        </is>
      </c>
    </row>
    <row r="4"/>
    <row r="5" ht="45.75" customHeight="1" s="58">
      <c r="A5" s="72" t="inlineStr">
        <is>
          <t>ZONE CODE</t>
        </is>
      </c>
      <c r="B5" s="72" t="inlineStr">
        <is>
          <t>DOMAIN</t>
        </is>
      </c>
      <c r="C5" s="72" t="inlineStr">
        <is>
          <t>ZONE GROUP</t>
        </is>
      </c>
      <c r="D5" s="72" t="inlineStr">
        <is>
          <t>TIER 1 — CONFORMANCE ITEMS (assess against the controlling clause)</t>
        </is>
      </c>
      <c r="E5" s="72" t="inlineStr">
        <is>
          <t>TIER 2 — MATURITY PROMPT (the question that exposes whether it works in practice)</t>
        </is>
      </c>
      <c r="F5" s="72" t="inlineStr">
        <is>
          <t>DEFAULT LABEL SPECIFICATION</t>
        </is>
      </c>
    </row>
    <row r="6" ht="61.5" customHeight="1" s="58">
      <c r="A6" s="82" t="inlineStr">
        <is>
          <t>A01</t>
        </is>
      </c>
      <c r="B6" s="83" t="inlineStr">
        <is>
          <t>A Guest-Facing</t>
        </is>
      </c>
      <c r="C6" s="84" t="inlineStr">
        <is>
          <t>Approach and arrival</t>
        </is>
      </c>
      <c r="D6" s="84" t="inlineStr">
        <is>
          <t>Accessible bay count, dimensions and marked access aisle; signage; route from bay to entrance is step-free, firm, slip-resistant and unobstructed; gradient and cross-fall; drop-off has level transfer space and shelter</t>
        </is>
      </c>
      <c r="E6" s="85" t="inlineStr">
        <is>
          <t>Is arrival possible independently, in monsoon rain, at night, without staff assistance?</t>
        </is>
      </c>
      <c r="F6" s="84" t="inlineStr">
        <is>
          <t>UV-laminated polyester, exterior grade</t>
        </is>
      </c>
    </row>
    <row r="7" ht="61.5" customHeight="1" s="58">
      <c r="A7" s="82" t="inlineStr">
        <is>
          <t>A02</t>
        </is>
      </c>
      <c r="B7" s="83" t="inlineStr">
        <is>
          <t>A Guest-Facing</t>
        </is>
      </c>
      <c r="C7" s="84" t="inlineStr">
        <is>
          <t>Entrance and lobby</t>
        </is>
      </c>
      <c r="D7" s="84" t="inlineStr">
        <is>
          <t>Level or ramped entry; door clear width and opening force; threshold height and bevel; manoeuvring space both sides; glazing manifestation; lobby circulation clear of furniture; seating with armrests within 30 m</t>
        </is>
      </c>
      <c r="E7" s="85" t="inlineStr">
        <is>
          <t>Does a wheelchair user enter by the same door as everyone else, unaided?</t>
        </is>
      </c>
      <c r="F7" s="84" t="inlineStr">
        <is>
          <t>UV-laminated polyester</t>
        </is>
      </c>
    </row>
    <row r="8" ht="61.5" customHeight="1" s="58">
      <c r="A8" s="82" t="inlineStr">
        <is>
          <t>A03</t>
        </is>
      </c>
      <c r="B8" s="83" t="inlineStr">
        <is>
          <t>A Guest-Facing</t>
        </is>
      </c>
      <c r="C8" s="84" t="inlineStr">
        <is>
          <t>Reception and concierge</t>
        </is>
      </c>
      <c r="D8" s="84" t="inlineStr">
        <is>
          <t>Lowered counter section height and knee clearance; hearing augmentation installed and switched on; queue route width; task lighting on the agent's face; written or digital alternative to verbal check-in</t>
        </is>
      </c>
      <c r="E8" s="85" t="inlineStr">
        <is>
          <t>Can a Deaf guest check in without writing on a scrap of paper?</t>
        </is>
      </c>
      <c r="F8" s="84" t="inlineStr">
        <is>
          <t>Discreet plate, back of counter</t>
        </is>
      </c>
    </row>
    <row r="9" ht="61.5" customHeight="1" s="58">
      <c r="A9" s="82" t="inlineStr">
        <is>
          <t>A04</t>
        </is>
      </c>
      <c r="B9" s="83" t="inlineStr">
        <is>
          <t>A Guest-Facing</t>
        </is>
      </c>
      <c r="C9" s="84" t="inlineStr">
        <is>
          <t>Vertical circulation</t>
        </is>
      </c>
      <c r="D9" s="84" t="inlineStr">
        <is>
          <t>Lift car internal dimensions; door clear width; call and car control heights; braille and tactile characters; audible floor announcement; visual floor indicator; mirror or reversing space; handrail; stair nosing contrast and continuous handrails with extensions; ramp gradient, landings and edge protection</t>
        </is>
      </c>
      <c r="E9" s="85" t="inlineStr">
        <is>
          <t>Is there at least one accessible route to every guest-accessible floor that does not depend on staff operating anything?</t>
        </is>
      </c>
      <c r="F9" s="84" t="inlineStr">
        <is>
          <t>Engraved plate, lift lobby</t>
        </is>
      </c>
    </row>
    <row r="10" ht="61.5" customHeight="1" s="58">
      <c r="A10" s="82" t="inlineStr">
        <is>
          <t>A05</t>
        </is>
      </c>
      <c r="B10" s="83" t="inlineStr">
        <is>
          <t>A Guest-Facing</t>
        </is>
      </c>
      <c r="C10" s="84" t="inlineStr">
        <is>
          <t>Guest rooms, mobility features</t>
        </is>
      </c>
      <c r="D10" s="84" t="inlineStr">
        <is>
          <t>Door clear width; internal turning space; transfer space at one side of the bed; bed height; reach range to switches, sockets, thermostat, curtain control and safe; wardrobe rail height; balcony or terrace threshold</t>
        </is>
      </c>
      <c r="E10" s="85" t="inlineStr">
        <is>
          <t>Could the guest use this room alone for three nights, including the balcony?</t>
        </is>
      </c>
      <c r="F10" s="84" t="inlineStr">
        <is>
          <t>Inside wardrobe door</t>
        </is>
      </c>
    </row>
    <row r="11" ht="61.5" customHeight="1" s="58">
      <c r="A11" s="82" t="inlineStr">
        <is>
          <t>A06</t>
        </is>
      </c>
      <c r="B11" s="83" t="inlineStr">
        <is>
          <t>A Guest-Facing</t>
        </is>
      </c>
      <c r="C11" s="84" t="inlineStr">
        <is>
          <t>Guest rooms, communication features</t>
        </is>
      </c>
      <c r="D11" s="84" t="inlineStr">
        <is>
          <t>Visual fire alarm in room and bathroom; vibrating pillow or bed-shaker; door knock and doorbell visual indicator; telephone with volume control and hearing-aid compatibility; captioning enabled on television; service information in written form</t>
        </is>
      </c>
      <c r="E11" s="85" t="inlineStr">
        <is>
          <t>Would a Deaf guest wake up if the alarm sounded at 03:00?</t>
        </is>
      </c>
      <c r="F11" s="84" t="inlineStr">
        <is>
          <t>Inside wardrobe door</t>
        </is>
      </c>
    </row>
    <row r="12" ht="61.5" customHeight="1" s="58">
      <c r="A12" s="82" t="inlineStr">
        <is>
          <t>A07</t>
        </is>
      </c>
      <c r="B12" s="83" t="inlineStr">
        <is>
          <t>A Guest-Facing</t>
        </is>
      </c>
      <c r="C12" s="84" t="inlineStr">
        <is>
          <t>Guest bathrooms</t>
        </is>
      </c>
      <c r="D12" s="84" t="inlineStr">
        <is>
          <t>Door swing and clear width; turning space; WC transfer space and seat height; grab bar type, position and fixing strength; shower seat and controls within reach from the seat; basin height and knee clearance; lever or sensor taps; mirror height; emergency call cord and where it annunciates</t>
        </is>
      </c>
      <c r="E12" s="85" t="inlineStr">
        <is>
          <t>Is the emergency call answered by a live person, and has that been tested this quarter?</t>
        </is>
      </c>
      <c r="F12" s="84" t="inlineStr">
        <is>
          <t>Engraved plate, wet-area grade</t>
        </is>
      </c>
    </row>
    <row r="13" ht="61.5" customHeight="1" s="58">
      <c r="A13" s="82" t="inlineStr">
        <is>
          <t>A08</t>
        </is>
      </c>
      <c r="B13" s="83" t="inlineStr">
        <is>
          <t>A Guest-Facing</t>
        </is>
      </c>
      <c r="C13" s="84" t="inlineStr">
        <is>
          <t>Food and beverage outlets</t>
        </is>
      </c>
      <c r="D13" s="84" t="inlineStr">
        <is>
          <t>Step-free entry; internal circulation between tables; table height and knee clearance at accessible settings; menu in braille, large print and screen-reader-compatible digital form; buffet counter reach and staff service protocol; noise and acoustic separation</t>
        </is>
      </c>
      <c r="E13" s="85" t="inlineStr">
        <is>
          <t>Is the accessible table the worst table in the room, or an equal one?</t>
        </is>
      </c>
      <c r="F13" s="84" t="inlineStr">
        <is>
          <t>Discreet plate at service station</t>
        </is>
      </c>
    </row>
    <row r="14" ht="61.5" customHeight="1" s="58">
      <c r="A14" s="82" t="inlineStr">
        <is>
          <t>A09</t>
        </is>
      </c>
      <c r="B14" s="83" t="inlineStr">
        <is>
          <t>A Guest-Facing</t>
        </is>
      </c>
      <c r="C14" s="84" t="inlineStr">
        <is>
          <t>Banquet, conference and MICE</t>
        </is>
      </c>
      <c r="D14" s="84" t="inlineStr">
        <is>
          <t>Stage, dais and lectern access; wheelchair seating positions with adjacent companion seating, dispersed not clustered; sightlines; hearing augmentation coverage; captioning or interpreter provision and sightline to them; accessible route to sanitary facilities</t>
        </is>
      </c>
      <c r="E14" s="85" t="inlineStr">
        <is>
          <t>Can a wheelchair user present from the stage, not only sit in the audience?</t>
        </is>
      </c>
      <c r="F14" s="84" t="inlineStr">
        <is>
          <t>Plate at hall entrance</t>
        </is>
      </c>
    </row>
    <row r="15" ht="61.5" customHeight="1" s="58">
      <c r="A15" s="82" t="inlineStr">
        <is>
          <t>A10</t>
        </is>
      </c>
      <c r="B15" s="83" t="inlineStr">
        <is>
          <t>A Guest-Facing</t>
        </is>
      </c>
      <c r="C15" s="84" t="inlineStr">
        <is>
          <t>Recreation and leisure</t>
        </is>
      </c>
      <c r="D15" s="84" t="inlineStr">
        <is>
          <t>Pool entry by hoist, transfer platform or graded steps with handrails; changing and shower access; spa treatment room and table access; gym equipment reach and transfer; route to beach or garden and its surface</t>
        </is>
      </c>
      <c r="E15" s="85" t="inlineStr">
        <is>
          <t>Is the pool hoist present, charged, maintained and are staff trained to use it?</t>
        </is>
      </c>
      <c r="F15" s="84" t="inlineStr">
        <is>
          <t>Engraved plate, wet-area grade</t>
        </is>
      </c>
    </row>
    <row r="16" ht="61.5" customHeight="1" s="58">
      <c r="A16" s="82" t="inlineStr">
        <is>
          <t>A11</t>
        </is>
      </c>
      <c r="B16" s="83" t="inlineStr">
        <is>
          <t>A Guest-Facing</t>
        </is>
      </c>
      <c r="C16" s="84" t="inlineStr">
        <is>
          <t>Public sanitary facilities</t>
        </is>
      </c>
      <c r="D16" s="84" t="inlineStr">
        <is>
          <t>Accessible cubicle provision and location; ambulant cubicle; door type and lock operability with a closed fist; transfer space; grab bars; basin and dryer reach; baby-change provision not inside the accessible cubicle only; signage and route</t>
        </is>
      </c>
      <c r="E16" s="85" t="inlineStr">
        <is>
          <t>Is the accessible cubicle used as a store room?</t>
        </is>
      </c>
      <c r="F16" s="84" t="inlineStr">
        <is>
          <t>Engraved plate, wet-area grade</t>
        </is>
      </c>
    </row>
    <row r="17" ht="61.5" customHeight="1" s="58">
      <c r="A17" s="82" t="inlineStr">
        <is>
          <t>A12</t>
        </is>
      </c>
      <c r="B17" s="83" t="inlineStr">
        <is>
          <t>A Guest-Facing</t>
        </is>
      </c>
      <c r="C17" s="84" t="inlineStr">
        <is>
          <t>Emergency egress</t>
        </is>
      </c>
      <c r="D17" s="84" t="inlineStr">
        <is>
          <t>Accessible escape route; refuge area size, location and two-way communication; evacuation lift where provided; visual alarm coverage in all areas including sanitary and plant; evacuation chair provision and trained users per shift; personal emergency evacuation plan process; drill record including participation by persons with disabilities</t>
        </is>
      </c>
      <c r="E17" s="85" t="inlineStr">
        <is>
          <t>Name the person on the current night shift trained to use the evacuation chair.</t>
        </is>
      </c>
      <c r="F17" s="84" t="inlineStr">
        <is>
          <t>Fire-rated label at route head</t>
        </is>
      </c>
    </row>
    <row r="18" ht="61.5" customHeight="1" s="58">
      <c r="A18" s="82" t="inlineStr">
        <is>
          <t>A13</t>
        </is>
      </c>
      <c r="B18" s="83" t="inlineStr">
        <is>
          <t>A Guest-Facing</t>
        </is>
      </c>
      <c r="C18" s="84" t="inlineStr">
        <is>
          <t>Digital guest journey</t>
        </is>
      </c>
      <c r="D18" s="84" t="inlineStr">
        <is>
          <t>Website and booking engine against WCAG 2.2 level AA; published accessibility statement; ability to book an accessible room online without telephoning; mobile application; in-room tablet and television interface; wifi captive portal; self-service kiosk reach and screen-reader support</t>
        </is>
      </c>
      <c r="E18" s="85" t="inlineStr">
        <is>
          <t>Can a blind guest book an accessible room unaided, at 02:00, without calling?</t>
        </is>
      </c>
      <c r="F18" s="84" t="inlineStr">
        <is>
          <t>No physical label — audited centrally</t>
        </is>
      </c>
    </row>
    <row r="19" ht="61.5" customHeight="1" s="58">
      <c r="A19" s="82" t="inlineStr">
        <is>
          <t>A14</t>
        </is>
      </c>
      <c r="B19" s="83" t="inlineStr">
        <is>
          <t>A Guest-Facing</t>
        </is>
      </c>
      <c r="C19" s="84" t="inlineStr">
        <is>
          <t>Wayfinding and signage</t>
        </is>
      </c>
      <c r="D19" s="84" t="inlineStr">
        <is>
          <t>Tactile and braille signage at required locations; colour and luminance contrast of text against background; pictogram set consistency; tactile ground surface indicators at hazards and decision points; lighting levels at decision points; signage mounting height and viewing distance</t>
        </is>
      </c>
      <c r="E19" s="85" t="inlineStr">
        <is>
          <t>Walk the route with your eyes at 1.2 m. Is every decision answered before you reach it?</t>
        </is>
      </c>
      <c r="F19" s="84" t="inlineStr">
        <is>
          <t>UV-laminated polyester</t>
        </is>
      </c>
    </row>
    <row r="20" ht="61.5" customHeight="1" s="58">
      <c r="A20" s="82" t="inlineStr">
        <is>
          <t>B01</t>
        </is>
      </c>
      <c r="B20" s="86" t="inlineStr">
        <is>
          <t>B Heart of the House</t>
        </is>
      </c>
      <c r="C20" s="84" t="inlineStr">
        <is>
          <t>Staff entrance and time office</t>
        </is>
      </c>
      <c r="D20" s="84" t="inlineStr">
        <is>
          <t>Route from public road or transport stop; gate and turnstile clear width and an alternative step-free leaf; biometric or punch reader mounting height and operability; security search process and privacy; notice board legibility and height; shelter at the queue</t>
        </is>
      </c>
      <c r="E20" s="85" t="inlineStr">
        <is>
          <t>Can a wheelchair user clock in without being lifted or letting someone else scan for them?</t>
        </is>
      </c>
      <c r="F20" s="84" t="inlineStr">
        <is>
          <t>UV-laminated polyester, exterior grade</t>
        </is>
      </c>
    </row>
    <row r="21" ht="61.5" customHeight="1" s="58">
      <c r="A21" s="82" t="inlineStr">
        <is>
          <t>B02</t>
        </is>
      </c>
      <c r="B21" s="86" t="inlineStr">
        <is>
          <t>B Heart of the House</t>
        </is>
      </c>
      <c r="C21" s="84" t="inlineStr">
        <is>
          <t>Staff circulation</t>
        </is>
      </c>
      <c r="D21" s="84" t="inlineStr">
        <is>
          <t>Corridor clear widths and passing places; service lift car size, door width and control heights; ramps and their gradients; step-free alternative to every service stair; floor surface, slip resistance when wet, and level changes; lighting levels; obstruction by parked trolleys and stored linen</t>
        </is>
      </c>
      <c r="E21" s="85" t="inlineStr">
        <is>
          <t>Walk the whole HOH route in a wheelchair. Where do you stop?</t>
        </is>
      </c>
      <c r="F21" s="84" t="inlineStr">
        <is>
          <t>Engraved plate</t>
        </is>
      </c>
    </row>
    <row r="22" ht="61.5" customHeight="1" s="58">
      <c r="A22" s="82" t="inlineStr">
        <is>
          <t>B03</t>
        </is>
      </c>
      <c r="B22" s="86" t="inlineStr">
        <is>
          <t>B Heart of the House</t>
        </is>
      </c>
      <c r="C22" s="84" t="inlineStr">
        <is>
          <t>Locker rooms and staff sanitary</t>
        </is>
      </c>
      <c r="D22" s="84" t="inlineStr">
        <is>
          <t>Accessible cubicle in the staff sanitary block; transfer space; grab bars; bench and changing provision; locker height and reach range; shower access and seat; privacy</t>
        </is>
      </c>
      <c r="E22" s="85" t="inlineStr">
        <is>
          <t>Is there one accessible locker at reachable height, or are they all at 1.8 m?</t>
        </is>
      </c>
      <c r="F22" s="84" t="inlineStr">
        <is>
          <t>Engraved plate, wet-area grade</t>
        </is>
      </c>
    </row>
    <row r="23" ht="61.5" customHeight="1" s="58">
      <c r="A23" s="82" t="inlineStr">
        <is>
          <t>B04</t>
        </is>
      </c>
      <c r="B23" s="86" t="inlineStr">
        <is>
          <t>B Heart of the House</t>
        </is>
      </c>
      <c r="C23" s="84" t="inlineStr">
        <is>
          <t>Staff cafeteria</t>
        </is>
      </c>
      <c r="D23" s="84" t="inlineStr">
        <is>
          <t>Queue route width; counter and tray-rail height; self-service reach; seating with knee clearance and armrests; menu in accessible formats; staff assistance protocol; route from the servery to seating while carrying a tray</t>
        </is>
      </c>
      <c r="E23" s="85" t="inlineStr">
        <is>
          <t>Can someone using a mobility aid carry their own food to a table?</t>
        </is>
      </c>
      <c r="F23" s="84" t="inlineStr">
        <is>
          <t>Discreet plate</t>
        </is>
      </c>
    </row>
    <row r="24" ht="61.5" customHeight="1" s="58">
      <c r="A24" s="82" t="inlineStr">
        <is>
          <t>B05</t>
        </is>
      </c>
      <c r="B24" s="86" t="inlineStr">
        <is>
          <t>B Heart of the House</t>
        </is>
      </c>
      <c r="C24" s="84" t="inlineStr">
        <is>
          <t>Kitchen and production</t>
        </is>
      </c>
      <c r="D24" s="84" t="inlineStr">
        <is>
          <t>Work surface heights and a range of them; knee clearance at at least one station; reach to stores, refrigeration and equipment; task lighting levels; hot surface and moving machinery guarding; visual duplication of audible timers and alarms; floor drainage, slip resistance and trip hazards; emergency stop reachability</t>
        </is>
      </c>
      <c r="E24" s="85" t="inlineStr">
        <is>
          <t>Is there one prep station in this kitchen a seated worker could use for a full shift?</t>
        </is>
      </c>
      <c r="F24" s="84" t="inlineStr">
        <is>
          <t>Engraved plate, wash-down grade</t>
        </is>
      </c>
    </row>
    <row r="25" ht="61.5" customHeight="1" s="58">
      <c r="A25" s="82" t="inlineStr">
        <is>
          <t>B06</t>
        </is>
      </c>
      <c r="B25" s="86" t="inlineStr">
        <is>
          <t>B Heart of the House</t>
        </is>
      </c>
      <c r="C25" s="84" t="inlineStr">
        <is>
          <t>Stores, receiving and dock</t>
        </is>
      </c>
      <c r="D25" s="84" t="inlineStr">
        <is>
          <t>Dock level difference and levelling provision; trolley and pallet routes and their gradients; shelving reach ranges and a low-reach zone; mechanical handling aids and their availability per shift; ladder, loft and mezzanine access; labelling contrast and size</t>
        </is>
      </c>
      <c r="E25" s="85" t="inlineStr">
        <is>
          <t>What is the heaviest thing anyone lifts here by hand, and does it have to be manual?</t>
        </is>
      </c>
      <c r="F25" s="84" t="inlineStr">
        <is>
          <t>Engraved plate</t>
        </is>
      </c>
    </row>
    <row r="26" ht="61.5" customHeight="1" s="58">
      <c r="A26" s="82" t="inlineStr">
        <is>
          <t>B07</t>
        </is>
      </c>
      <c r="B26" s="86" t="inlineStr">
        <is>
          <t>B Heart of the House</t>
        </is>
      </c>
      <c r="C26" s="84" t="inlineStr">
        <is>
          <t>Laundry and housekeeping</t>
        </is>
      </c>
      <c r="D26" s="84" t="inlineStr">
        <is>
          <t>Machine control heights, labelling and contrast; visual duplication of audible cycle-end alerts; linen chute opening height and force; trolley design, wheel condition and push force; floor pantry layout and reach; chemical store access and labelling</t>
        </is>
      </c>
      <c r="E26" s="85" t="inlineStr">
        <is>
          <t>Can a Deaf operator tell the machine cycle has finished without a colleague telling them?</t>
        </is>
      </c>
      <c r="F26" s="84" t="inlineStr">
        <is>
          <t>Engraved plate, wash-down grade</t>
        </is>
      </c>
    </row>
    <row r="27" ht="61.5" customHeight="1" s="58">
      <c r="A27" s="82" t="inlineStr">
        <is>
          <t>B08</t>
        </is>
      </c>
      <c r="B27" s="86" t="inlineStr">
        <is>
          <t>B Heart of the House</t>
        </is>
      </c>
      <c r="C27" s="84" t="inlineStr">
        <is>
          <t>Engineering and plant</t>
        </is>
      </c>
      <c r="D27" s="84" t="inlineStr">
        <is>
          <t>Safe step-free or alternative access to each plant area; control panel reach range and labelling contrast; emergency stop and isolator reachability; visual duplication of audible plant alarms; confined-space and roof access protocol; lighting and permanent task lighting at panels</t>
        </is>
      </c>
      <c r="E27" s="85" t="inlineStr">
        <is>
          <t>Are plant alarms audible-only in a space where hearing protection is mandatory?</t>
        </is>
      </c>
      <c r="F27" s="84" t="inlineStr">
        <is>
          <t>Engraved plate, heat resistant</t>
        </is>
      </c>
    </row>
    <row r="28" ht="61.5" customHeight="1" s="58">
      <c r="A28" s="82" t="inlineStr">
        <is>
          <t>B09</t>
        </is>
      </c>
      <c r="B28" s="86" t="inlineStr">
        <is>
          <t>B Heart of the House</t>
        </is>
      </c>
      <c r="C28" s="84" t="inlineStr">
        <is>
          <t>Back office and training rooms</t>
        </is>
      </c>
      <c r="D28" s="84" t="inlineStr">
        <is>
          <t>Workstation height adjustability; chair and footrest provision; screen position; IT and business software accessibility including the property management system; screen reader, magnification and dictation availability and licensing; training room AV, hearing augmentation and captioning</t>
        </is>
      </c>
      <c r="E28" s="85" t="inlineStr">
        <is>
          <t>Does the property management system work with a screen reader? Has anyone ever checked?</t>
        </is>
      </c>
      <c r="F28" s="84" t="inlineStr">
        <is>
          <t>Discreet plate</t>
        </is>
      </c>
    </row>
    <row r="29" ht="61.5" customHeight="1" s="58">
      <c r="A29" s="82" t="inlineStr">
        <is>
          <t>B10</t>
        </is>
      </c>
      <c r="B29" s="86" t="inlineStr">
        <is>
          <t>B Heart of the House</t>
        </is>
      </c>
      <c r="C29" s="84" t="inlineStr">
        <is>
          <t>Staff communication</t>
        </is>
      </c>
      <c r="D29" s="84" t="inlineStr">
        <is>
          <t>Shift briefing format and whether verbal content is duplicated in writing or visually; order and docket communication systems; escalation path clarity; public address coverage supplemented by visual alerting in high-noise zones; plain-language standard operating procedures; notice board height, contrast and font size</t>
        </is>
      </c>
      <c r="E29" s="85" t="inlineStr">
        <is>
          <t>If the briefing is only spoken, who in the room did not receive it?</t>
        </is>
      </c>
      <c r="F29" s="84" t="inlineStr">
        <is>
          <t>UV-laminated polyester</t>
        </is>
      </c>
    </row>
    <row r="30" ht="61.5" customHeight="1" s="58">
      <c r="A30" s="82" t="inlineStr">
        <is>
          <t>B11</t>
        </is>
      </c>
      <c r="B30" s="86" t="inlineStr">
        <is>
          <t>B Heart of the House</t>
        </is>
      </c>
      <c r="C30" s="84" t="inlineStr">
        <is>
          <t>Staff emergency egress</t>
        </is>
      </c>
      <c r="D30" s="84" t="inlineStr">
        <is>
          <t>HOH escape route widths and step-free alternatives; refuge provision in basement and plant levels; visual alarm coverage in laundry, plant and kitchen noise zones; named buddy per shift per employee needing assistance; participation of employees with disabilities in drills and the record of it</t>
        </is>
      </c>
      <c r="E30" s="85" t="inlineStr">
        <is>
          <t>In the last drill, was every employee needing assistance actually assisted, and logged?</t>
        </is>
      </c>
      <c r="F30" s="84" t="inlineStr">
        <is>
          <t>Fire-rated label at route head</t>
        </is>
      </c>
    </row>
    <row r="31" ht="61.5" customHeight="1" s="58">
      <c r="A31" s="82" t="inlineStr">
        <is>
          <t>B12</t>
        </is>
      </c>
      <c r="B31" s="86" t="inlineStr">
        <is>
          <t>B Heart of the House</t>
        </is>
      </c>
      <c r="C31" s="84" t="inlineStr">
        <is>
          <t>Staff transport and housing</t>
        </is>
      </c>
      <c r="D31" s="84" t="inlineStr">
        <is>
          <t>Pickup point shelter, seating and step-free boarding; shuttle vehicle accessibility; route from drop-off to the staff gate; accessible unit provision within staff accommodation; accessible sanitary provision within it</t>
        </is>
      </c>
      <c r="E31" s="85" t="inlineStr">
        <is>
          <t>Does the staff bus have a single step no one can negotiate?</t>
        </is>
      </c>
      <c r="F31" s="84" t="inlineStr">
        <is>
          <t>UV-laminated polyester, exterior grade</t>
        </is>
      </c>
    </row>
    <row r="32" ht="61.5" customHeight="1" s="58">
      <c r="A32" s="82" t="inlineStr">
        <is>
          <t>C01</t>
        </is>
      </c>
      <c r="B32" s="87" t="inlineStr">
        <is>
          <t>C Employment Accessibility</t>
        </is>
      </c>
      <c r="C32" s="84" t="inlineStr">
        <is>
          <t>Role functional-demand map</t>
        </is>
      </c>
      <c r="D32" s="84" t="inlineStr">
        <is>
          <t>Every live role documented with essential functions separated from marginal ones; functional demand scored on communication, mobility, vision, cognitive load, stamina and safety; job carving opportunities identified where marginal tasks can be re-bundled</t>
        </is>
      </c>
      <c r="E32" s="85" t="inlineStr">
        <is>
          <t>Which tasks in this role are genuinely essential, and which are simply how it has always been bundled?</t>
        </is>
      </c>
      <c r="F32" s="84" t="inlineStr">
        <is>
          <t>No physical label — role-based</t>
        </is>
      </c>
    </row>
    <row r="33" ht="61.5" customHeight="1" s="58">
      <c r="A33" s="82" t="inlineStr">
        <is>
          <t>C02</t>
        </is>
      </c>
      <c r="B33" s="87" t="inlineStr">
        <is>
          <t>C Employment Accessibility</t>
        </is>
      </c>
      <c r="C33" s="84" t="inlineStr">
        <is>
          <t>Workstation accommodation feasibility</t>
        </is>
      </c>
      <c r="D33" s="84" t="inlineStr">
        <is>
          <t>For each role, the actual workstation assessed for adaptability; the specific adaptation named; its cost and lead time; whether it is reversible; who procures it</t>
        </is>
      </c>
      <c r="E33" s="85" t="inlineStr">
        <is>
          <t>Name the adaptation, its cost and its lead time — not 'it could be adapted'.</t>
        </is>
      </c>
      <c r="F33" s="84" t="inlineStr">
        <is>
          <t>No physical label — role-based</t>
        </is>
      </c>
    </row>
    <row r="34" ht="61.5" customHeight="1" s="58">
      <c r="A34" s="82" t="inlineStr">
        <is>
          <t>C03</t>
        </is>
      </c>
      <c r="B34" s="87" t="inlineStr">
        <is>
          <t>C Employment Accessibility</t>
        </is>
      </c>
      <c r="C34" s="84" t="inlineStr">
        <is>
          <t>Assistive technology and equipment</t>
        </is>
      </c>
      <c r="D34" s="84" t="inlineStr">
        <is>
          <t>Inventory of assistive technology and equipment on site; gap against the roles the property intends to fill; procurement route and lead times; maintenance and calibration responsibility; staff trained to support each item</t>
        </is>
      </c>
      <c r="E34" s="85" t="inlineStr">
        <is>
          <t>Is the equipment on site, working, and does anyone know how to use it?</t>
        </is>
      </c>
      <c r="F34" s="84" t="inlineStr">
        <is>
          <t>No physical label</t>
        </is>
      </c>
    </row>
    <row r="35" ht="61.5" customHeight="1" s="58">
      <c r="A35" s="82" t="inlineStr">
        <is>
          <t>C04</t>
        </is>
      </c>
      <c r="B35" s="87" t="inlineStr">
        <is>
          <t>C Employment Accessibility</t>
        </is>
      </c>
      <c r="C35" s="84" t="inlineStr">
        <is>
          <t>Workflow communication accessibility</t>
        </is>
      </c>
      <c r="D35" s="84" t="inlineStr">
        <is>
          <t>Standard operating procedures available in plain language and visual form; shift handover format; order and docket systems; escalation paths; whether a non-speaking or Deaf employee can execute the full workflow as documented</t>
        </is>
      </c>
      <c r="E35" s="85" t="inlineStr">
        <is>
          <t>Read the SOP as if you cannot hear. Can you do the job?</t>
        </is>
      </c>
      <c r="F35" s="84" t="inlineStr">
        <is>
          <t>No physical label</t>
        </is>
      </c>
    </row>
    <row r="36" ht="61.5" customHeight="1" s="58">
      <c r="A36" s="82" t="inlineStr">
        <is>
          <t>C05</t>
        </is>
      </c>
      <c r="B36" s="87" t="inlineStr">
        <is>
          <t>C Employment Accessibility</t>
        </is>
      </c>
      <c r="C36" s="84" t="inlineStr">
        <is>
          <t>Training and upskilling access</t>
        </is>
      </c>
      <c r="D36" s="84" t="inlineStr">
        <is>
          <t>Induction, statutory and safety training, and skill progression each deliverable to every disability cluster in the format required; interpreter and material conversion lead times; assessment method alternatives; record of who has actually received training in an accessible format</t>
        </is>
      </c>
      <c r="E36" s="85" t="inlineStr">
        <is>
          <t>Has anyone ever delivered the fire-safety briefing in Indian Sign Language here?</t>
        </is>
      </c>
      <c r="F36" s="84" t="inlineStr">
        <is>
          <t>No physical label</t>
        </is>
      </c>
    </row>
    <row r="37" ht="61.5" customHeight="1" s="58">
      <c r="A37" s="82" t="inlineStr">
        <is>
          <t>C06</t>
        </is>
      </c>
      <c r="B37" s="87" t="inlineStr">
        <is>
          <t>C Employment Accessibility</t>
        </is>
      </c>
      <c r="C37" s="84" t="inlineStr">
        <is>
          <t>Emergency procedure by role</t>
        </is>
      </c>
      <c r="D37" s="84" t="inlineStr">
        <is>
          <t>Role-specific evacuation responsibility identified; whether it is dischargeable by each cluster; formal reassignment where not, recorded rather than assumed; personal emergency evacuation plan per employee needing one</t>
        </is>
      </c>
      <c r="E37" s="85" t="inlineStr">
        <is>
          <t>If this role carries an evacuation duty, who holds it when the post-holder cannot?</t>
        </is>
      </c>
      <c r="F37" s="84" t="inlineStr">
        <is>
          <t>No physical label — role-based</t>
        </is>
      </c>
    </row>
    <row r="38" ht="61.5" customHeight="1" s="58">
      <c r="A38" s="82" t="inlineStr">
        <is>
          <t>C07</t>
        </is>
      </c>
      <c r="B38" s="87" t="inlineStr">
        <is>
          <t>C Employment Accessibility</t>
        </is>
      </c>
      <c r="C38" s="84" t="inlineStr">
        <is>
          <t>Supervisory readiness</t>
        </is>
      </c>
      <c r="D38" s="84" t="inlineStr">
        <is>
          <t>Sensitisation coverage by department and grade with dates; supervisor confidence assessed not assumed; named accountable officer per department; refresher cycle; handling of the first accommodation request as a test case</t>
        </is>
      </c>
      <c r="E38" s="85" t="inlineStr">
        <is>
          <t>Which departments have zero sensitisation coverage today?</t>
        </is>
      </c>
      <c r="F38" s="84" t="inlineStr">
        <is>
          <t>No physical label</t>
        </is>
      </c>
    </row>
    <row r="39" ht="61.5" customHeight="1" s="58">
      <c r="A39" s="82" t="inlineStr">
        <is>
          <t>C08</t>
        </is>
      </c>
      <c r="B39" s="87" t="inlineStr">
        <is>
          <t>C Employment Accessibility</t>
        </is>
      </c>
      <c r="C39" s="84" t="inlineStr">
        <is>
          <t>Policy and governance</t>
        </is>
      </c>
      <c r="D39" s="84" t="inlineStr">
        <is>
          <t>Equal Opportunity Policy content against RPwD s.21 including facilities, identified posts, promotion, training, housing and assistive technology; policy displayed and registered with the State Commissioner; records under s.22; grievance redressal officer appointed and known to employees under s.23; accommodation register live</t>
        </is>
      </c>
      <c r="E39" s="85" t="inlineStr">
        <is>
          <t>Is the policy registered, or only written?</t>
        </is>
      </c>
      <c r="F39" s="84" t="inlineStr">
        <is>
          <t>No physical label</t>
        </is>
      </c>
    </row>
    <row r="40" ht="61.5" customHeight="1" s="58">
      <c r="A40" s="82" t="inlineStr">
        <is>
          <t>C09</t>
        </is>
      </c>
      <c r="B40" s="87" t="inlineStr">
        <is>
          <t>C Employment Accessibility</t>
        </is>
      </c>
      <c r="C40" s="84" t="inlineStr">
        <is>
          <t>Hiring Capacity Map</t>
        </is>
      </c>
      <c r="D40" s="84" t="inlineStr">
        <is>
          <t>Synthesis complete: for every live role, the disability clusters employable today, those employable after named remediation with cost and date, and those not viable with the functional reason stated; signed by the General Manager and the Human Resources head</t>
        </is>
      </c>
      <c r="E40" s="85" t="inlineStr">
        <is>
          <t>Can the GM read one page and know who this property can hire next month?</t>
        </is>
      </c>
      <c r="F40" s="84" t="inlineStr">
        <is>
          <t>No physical label — see sheet 7</t>
        </is>
      </c>
    </row>
    <row r="41"/>
    <row r="42" ht="31.5" customHeight="1" s="58">
      <c r="A42" s="88" t="n"/>
      <c r="B42" s="88" t="inlineStr">
        <is>
          <t>Dimensional figures are NOT carried in this library by design. The controlling requirement is always the current published clause in the Harmonised Guidelines 2021. Verify against the clause before issuing a non-conformance, and record the clause reference in the Findings sheet.</t>
        </is>
      </c>
    </row>
  </sheetData>
  <mergeCells count="3">
    <mergeCell ref="A3:F3"/>
    <mergeCell ref="A2:F2"/>
    <mergeCell ref="A1:F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Q108"/>
  <sheetViews>
    <sheetView showFormulas="0" showGridLines="1" showRowColHeaders="1" showZeros="1" rightToLeft="0" tabSelected="0" showOutlineSymbols="1" defaultGridColor="1"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12" customWidth="1" style="57" min="1" max="1"/>
    <col width="28" customWidth="1" style="57" min="2" max="2"/>
    <col width="26" customWidth="1" style="57" min="3" max="3"/>
    <col width="52" customWidth="1" style="57" min="4" max="4"/>
    <col width="20" customWidth="1" style="57" min="5" max="5"/>
    <col width="10" customWidth="1" style="57" min="6" max="6"/>
    <col width="11" customWidth="1" style="57" min="7" max="7"/>
    <col width="19" customWidth="1" style="57" min="8" max="8"/>
    <col width="30" customWidth="1" style="57" min="9" max="9"/>
    <col width="22" customWidth="1" style="57" min="10" max="10"/>
    <col width="13" customWidth="1" style="57" min="11" max="11"/>
    <col width="30" customWidth="1" style="57" min="12" max="12"/>
    <col width="14" customWidth="1" style="57" min="13" max="13"/>
    <col width="13" customWidth="1" style="57" min="14" max="14"/>
    <col width="18" customWidth="1" style="57" min="15" max="15"/>
  </cols>
  <sheetData>
    <row r="1" ht="21" customHeight="1" s="58">
      <c r="A1" s="69" t="inlineStr">
        <is>
          <t>FINDINGS AND REMEDIATION PRIORITY</t>
        </is>
      </c>
    </row>
    <row r="2" ht="15" customHeight="1" s="58">
      <c r="A2" s="70" t="inlineStr">
        <is>
          <t>Non-conformances only. Sequenced by the priority matrix: severity crossed with effort. The S1 and S2 findings in bands A and B are the tranche to clear before the next drive.</t>
        </is>
      </c>
    </row>
    <row r="3" ht="24" customHeight="1" s="58">
      <c r="A3" s="71" t="inlineStr">
        <is>
          <t>© 2026 Beyond Labels, Goa  ·  Confidential  ·  Licensed to the named recipient for internal use only  ·  Not for circulation to third parties, empanelled or external consultants  ·  v1.0  ·  26 July 2026  ·  Copy ref BL-AAD-2026-07-GOAWS-001</t>
        </is>
      </c>
    </row>
    <row r="4"/>
    <row r="5" ht="45.75" customHeight="1" s="58">
      <c r="A5" s="89" t="inlineStr">
        <is>
          <t>FINDING ID</t>
        </is>
      </c>
      <c r="B5" s="89" t="inlineStr">
        <is>
          <t>QR IDENTIFIER</t>
        </is>
      </c>
      <c r="C5" s="89" t="inlineStr">
        <is>
          <t>ZONE GROUP</t>
        </is>
      </c>
      <c r="D5" s="89" t="inlineStr">
        <is>
          <t>FINDING</t>
        </is>
      </c>
      <c r="E5" s="89" t="inlineStr">
        <is>
          <t>CLAUSE / STANDARD</t>
        </is>
      </c>
      <c r="F5" s="89" t="inlineStr">
        <is>
          <t>SEVERITY</t>
        </is>
      </c>
      <c r="G5" s="89" t="inlineStr">
        <is>
          <t>EFFORT BAND</t>
        </is>
      </c>
      <c r="H5" s="90" t="inlineStr">
        <is>
          <t>ESTIMATED COST (INR)</t>
        </is>
      </c>
      <c r="I5" s="90" t="inlineStr">
        <is>
          <t>BAND CHECK</t>
        </is>
      </c>
      <c r="J5" s="89" t="inlineStr">
        <is>
          <t>PRIORITY (generated)</t>
        </is>
      </c>
      <c r="K5" s="89" t="inlineStr">
        <is>
          <t>OWNING DEPT</t>
        </is>
      </c>
      <c r="L5" s="89" t="inlineStr">
        <is>
          <t>ACCOUNTABLE DESIGNATION</t>
        </is>
      </c>
      <c r="M5" s="89" t="inlineStr">
        <is>
          <t>TARGET DATE</t>
        </is>
      </c>
      <c r="N5" s="89" t="inlineStr">
        <is>
          <t>INTERIM MEASURE IN PLACE</t>
        </is>
      </c>
      <c r="O5" s="89" t="inlineStr">
        <is>
          <t>STATUS</t>
        </is>
      </c>
      <c r="P5" s="89" t="inlineStr">
        <is>
          <t>CLOSED DATE</t>
        </is>
      </c>
      <c r="Q5" s="89" t="inlineStr">
        <is>
          <t>RE-AUDIT VERIFIED BY</t>
        </is>
      </c>
    </row>
    <row r="6" ht="45.75" customHeight="1" s="58">
      <c r="A6" s="78" t="inlineStr">
        <is>
          <t>F-001</t>
        </is>
      </c>
      <c r="B6" s="78" t="inlineStr">
        <is>
          <t>BL-GOA-TAJFA-A07-001</t>
        </is>
      </c>
      <c r="C6" s="78" t="inlineStr">
        <is>
          <t>Guest bathrooms</t>
        </is>
      </c>
      <c r="D6" s="78" t="inlineStr">
        <is>
          <t>Grab bar fixed to plasterboard, fails under load. Shower seat absent. Emergency call cord annunciates to an unmanned panel.</t>
        </is>
      </c>
      <c r="E6" s="78" t="inlineStr">
        <is>
          <t>HG2021 sanitary</t>
        </is>
      </c>
      <c r="F6" s="78" t="inlineStr">
        <is>
          <t>S1</t>
        </is>
      </c>
      <c r="G6" s="78" t="inlineStr">
        <is>
          <t>B</t>
        </is>
      </c>
      <c r="H6" s="91" t="n"/>
      <c r="I6" s="92">
        <f>IF(OR(G6="",H6=""),"",IF(AND(G6="A",H6&gt;0),"Band A is a no-cost fix — recheck the band",IF(AND(G6="B",H6&gt;25000),"Over 25,000 — this is band C",IF(AND(G6="C",H6&gt;200000),"Over 2 lakh — this is band D",IF(AND(G6="C",H6&lt;25000),"Under 25,000 — this is band B",IF(AND(G6="D",H6&lt;200000),"Under 2 lakh — recheck the band","OK"))))))</f>
        <v/>
      </c>
      <c r="J6" s="81">
        <f>IF(OR($F6="",$G6=""),"",IF($F6="S1",IF(OR($G6="A",$G6="B"),"1 - Do now","2 - Interim now, fix this quarter"),IF($F6="S2",IF(OR($G6="A",$G6="B"),"3 - This quarter","4 - This financial year"),IF($F6="S3",IF(OR($G6="A",$G6="B"),"5 - This financial year","6 - Next refurbishment"),"7 - Enhancement / Torch Bearer"))))</f>
        <v/>
      </c>
      <c r="K6" s="78" t="inlineStr">
        <is>
          <t>Engineering</t>
        </is>
      </c>
      <c r="L6" s="78" t="inlineStr">
        <is>
          <t>Chief Engineer</t>
        </is>
      </c>
      <c r="M6" s="78" t="inlineStr">
        <is>
          <t>2026-08-21</t>
        </is>
      </c>
      <c r="N6" s="78" t="inlineStr">
        <is>
          <t>Room withdrawn from accessible inventory until refixed</t>
        </is>
      </c>
      <c r="O6" s="78" t="inlineStr">
        <is>
          <t>Open</t>
        </is>
      </c>
      <c r="P6" s="78" t="n"/>
      <c r="Q6" s="78" t="n"/>
    </row>
    <row r="7" ht="45.75" customHeight="1" s="58">
      <c r="A7" s="78" t="inlineStr">
        <is>
          <t>F-002</t>
        </is>
      </c>
      <c r="B7" s="78" t="inlineStr">
        <is>
          <t>BL-GOA-TAJFA-B03-002</t>
        </is>
      </c>
      <c r="C7" s="78" t="inlineStr">
        <is>
          <t>Locker rooms and staff sanitary</t>
        </is>
      </c>
      <c r="D7" s="78" t="inlineStr">
        <is>
          <t>No accessible cubicle in female staff locker room. All lockers above reach range. No bench. Blocks employment of the locomotor cluster property-wide.</t>
        </is>
      </c>
      <c r="E7" s="78" t="inlineStr">
        <is>
          <t>HG2021 sanitary</t>
        </is>
      </c>
      <c r="F7" s="78" t="inlineStr">
        <is>
          <t>S1</t>
        </is>
      </c>
      <c r="G7" s="78" t="inlineStr">
        <is>
          <t>C</t>
        </is>
      </c>
      <c r="H7" s="91" t="n"/>
      <c r="I7" s="92">
        <f>IF(OR(G7="",H7=""),"",IF(AND(G7="A",H7&gt;0),"Band A is a no-cost fix — recheck the band",IF(AND(G7="B",H7&gt;25000),"Over 25,000 — this is band C",IF(AND(G7="C",H7&gt;200000),"Over 2 lakh — this is band D",IF(AND(G7="C",H7&lt;25000),"Under 25,000 — this is band B",IF(AND(G7="D",H7&lt;200000),"Under 2 lakh — recheck the band","OK"))))))</f>
        <v/>
      </c>
      <c r="J7" s="81">
        <f>IF(OR($F7="",$G7=""),"",IF($F7="S1",IF(OR($G7="A",$G7="B"),"1 - Do now","2 - Interim now, fix this quarter"),IF($F7="S2",IF(OR($G7="A",$G7="B"),"3 - This quarter","4 - This financial year"),IF($F7="S3",IF(OR($G7="A",$G7="B"),"5 - This financial year","6 - Next refurbishment"),"7 - Enhancement / Torch Bearer"))))</f>
        <v/>
      </c>
      <c r="K7" s="78" t="inlineStr">
        <is>
          <t>Human Resources</t>
        </is>
      </c>
      <c r="L7" s="78" t="inlineStr">
        <is>
          <t>HR Manager</t>
        </is>
      </c>
      <c r="M7" s="78" t="inlineStr">
        <is>
          <t>2026-10-31</t>
        </is>
      </c>
      <c r="N7" s="78" t="inlineStr">
        <is>
          <t>Nearest accessible cubicle identified and signed; interim locker at reachable height allocated</t>
        </is>
      </c>
      <c r="O7" s="78" t="inlineStr">
        <is>
          <t>Open</t>
        </is>
      </c>
      <c r="P7" s="78" t="n"/>
      <c r="Q7" s="78" t="n"/>
    </row>
    <row r="8" ht="45.75" customHeight="1" s="58">
      <c r="A8" s="78" t="inlineStr">
        <is>
          <t>F-003</t>
        </is>
      </c>
      <c r="B8" s="78" t="inlineStr">
        <is>
          <t>BL-GOA-TAJFA-B08-003</t>
        </is>
      </c>
      <c r="C8" s="78" t="inlineStr">
        <is>
          <t>Engineering and plant</t>
        </is>
      </c>
      <c r="D8" s="78" t="inlineStr">
        <is>
          <t>Plant alarms audible-only in a mandatory hearing-protection zone.</t>
        </is>
      </c>
      <c r="E8" s="78" t="inlineStr">
        <is>
          <t>HG2021 alarms</t>
        </is>
      </c>
      <c r="F8" s="78" t="inlineStr">
        <is>
          <t>S2</t>
        </is>
      </c>
      <c r="G8" s="78" t="inlineStr">
        <is>
          <t>B</t>
        </is>
      </c>
      <c r="H8" s="91" t="n"/>
      <c r="I8" s="92">
        <f>IF(OR(G8="",H8=""),"",IF(AND(G8="A",H8&gt;0),"Band A is a no-cost fix — recheck the band",IF(AND(G8="B",H8&gt;25000),"Over 25,000 — this is band C",IF(AND(G8="C",H8&gt;200000),"Over 2 lakh — this is band D",IF(AND(G8="C",H8&lt;25000),"Under 25,000 — this is band B",IF(AND(G8="D",H8&lt;200000),"Under 2 lakh — recheck the band","OK"))))))</f>
        <v/>
      </c>
      <c r="J8" s="81">
        <f>IF(OR($F8="",$G8=""),"",IF($F8="S1",IF(OR($G8="A",$G8="B"),"1 - Do now","2 - Interim now, fix this quarter"),IF($F8="S2",IF(OR($G8="A",$G8="B"),"3 - This quarter","4 - This financial year"),IF($F8="S3",IF(OR($G8="A",$G8="B"),"5 - This financial year","6 - Next refurbishment"),"7 - Enhancement / Torch Bearer"))))</f>
        <v/>
      </c>
      <c r="K8" s="78" t="inlineStr">
        <is>
          <t>Engineering</t>
        </is>
      </c>
      <c r="L8" s="78" t="inlineStr">
        <is>
          <t>Chief Engineer</t>
        </is>
      </c>
      <c r="M8" s="78" t="inlineStr">
        <is>
          <t>2026-09-30</t>
        </is>
      </c>
      <c r="N8" s="78" t="inlineStr">
        <is>
          <t>Buddy check protocol on every plant round</t>
        </is>
      </c>
      <c r="O8" s="78" t="inlineStr">
        <is>
          <t>Open</t>
        </is>
      </c>
      <c r="P8" s="78" t="n"/>
      <c r="Q8" s="78" t="n"/>
    </row>
    <row r="9" ht="15" customHeight="1" s="58">
      <c r="A9" s="78" t="n"/>
      <c r="B9" s="78" t="n"/>
      <c r="C9" s="78" t="n"/>
      <c r="D9" s="78" t="n"/>
      <c r="E9" s="78" t="n"/>
      <c r="F9" s="78" t="n"/>
      <c r="G9" s="78" t="n"/>
      <c r="H9" s="91" t="n"/>
      <c r="I9" s="92">
        <f>IF(OR(G9="",H9=""),"",IF(AND(G9="A",H9&gt;0),"Band A is a no-cost fix — recheck the band",IF(AND(G9="B",H9&gt;25000),"Over 25,000 — this is band C",IF(AND(G9="C",H9&gt;200000),"Over 2 lakh — this is band D",IF(AND(G9="C",H9&lt;25000),"Under 25,000 — this is band B",IF(AND(G9="D",H9&lt;200000),"Under 2 lakh — recheck the band","OK"))))))</f>
        <v/>
      </c>
      <c r="J9" s="81">
        <f>IF(OR($F9="",$G9=""),"",IF($F9="S1",IF(OR($G9="A",$G9="B"),"1 - Do now","2 - Interim now, fix this quarter"),IF($F9="S2",IF(OR($G9="A",$G9="B"),"3 - This quarter","4 - This financial year"),IF($F9="S3",IF(OR($G9="A",$G9="B"),"5 - This financial year","6 - Next refurbishment"),"7 - Enhancement / Torch Bearer"))))</f>
        <v/>
      </c>
      <c r="K9" s="78" t="n"/>
      <c r="L9" s="78" t="n"/>
      <c r="M9" s="78" t="n"/>
      <c r="N9" s="78" t="n"/>
      <c r="O9" s="78" t="n"/>
      <c r="P9" s="78" t="n"/>
      <c r="Q9" s="78" t="n"/>
    </row>
    <row r="10" ht="15" customHeight="1" s="58">
      <c r="A10" s="78" t="n"/>
      <c r="B10" s="78" t="n"/>
      <c r="C10" s="78" t="n"/>
      <c r="D10" s="78" t="n"/>
      <c r="E10" s="78" t="n"/>
      <c r="F10" s="78" t="n"/>
      <c r="G10" s="78" t="n"/>
      <c r="H10" s="91" t="n"/>
      <c r="I10" s="92">
        <f>IF(OR(G10="",H10=""),"",IF(AND(G10="A",H10&gt;0),"Band A is a no-cost fix — recheck the band",IF(AND(G10="B",H10&gt;25000),"Over 25,000 — this is band C",IF(AND(G10="C",H10&gt;200000),"Over 2 lakh — this is band D",IF(AND(G10="C",H10&lt;25000),"Under 25,000 — this is band B",IF(AND(G10="D",H10&lt;200000),"Under 2 lakh — recheck the band","OK"))))))</f>
        <v/>
      </c>
      <c r="J10" s="81">
        <f>IF(OR($F10="",$G10=""),"",IF($F10="S1",IF(OR($G10="A",$G10="B"),"1 - Do now","2 - Interim now, fix this quarter"),IF($F10="S2",IF(OR($G10="A",$G10="B"),"3 - This quarter","4 - This financial year"),IF($F10="S3",IF(OR($G10="A",$G10="B"),"5 - This financial year","6 - Next refurbishment"),"7 - Enhancement / Torch Bearer"))))</f>
        <v/>
      </c>
      <c r="K10" s="78" t="n"/>
      <c r="L10" s="78" t="n"/>
      <c r="M10" s="78" t="n"/>
      <c r="N10" s="78" t="n"/>
      <c r="O10" s="78" t="n"/>
      <c r="P10" s="78" t="n"/>
      <c r="Q10" s="78" t="n"/>
    </row>
    <row r="11" ht="15" customHeight="1" s="58">
      <c r="A11" s="78" t="n"/>
      <c r="B11" s="78" t="n"/>
      <c r="C11" s="78" t="n"/>
      <c r="D11" s="78" t="n"/>
      <c r="E11" s="78" t="n"/>
      <c r="F11" s="78" t="n"/>
      <c r="G11" s="78" t="n"/>
      <c r="H11" s="91" t="n"/>
      <c r="I11" s="92">
        <f>IF(OR(G11="",H11=""),"",IF(AND(G11="A",H11&gt;0),"Band A is a no-cost fix — recheck the band",IF(AND(G11="B",H11&gt;25000),"Over 25,000 — this is band C",IF(AND(G11="C",H11&gt;200000),"Over 2 lakh — this is band D",IF(AND(G11="C",H11&lt;25000),"Under 25,000 — this is band B",IF(AND(G11="D",H11&lt;200000),"Under 2 lakh — recheck the band","OK"))))))</f>
        <v/>
      </c>
      <c r="J11" s="81">
        <f>IF(OR($F11="",$G11=""),"",IF($F11="S1",IF(OR($G11="A",$G11="B"),"1 - Do now","2 - Interim now, fix this quarter"),IF($F11="S2",IF(OR($G11="A",$G11="B"),"3 - This quarter","4 - This financial year"),IF($F11="S3",IF(OR($G11="A",$G11="B"),"5 - This financial year","6 - Next refurbishment"),"7 - Enhancement / Torch Bearer"))))</f>
        <v/>
      </c>
      <c r="K11" s="78" t="n"/>
      <c r="L11" s="78" t="n"/>
      <c r="M11" s="78" t="n"/>
      <c r="N11" s="78" t="n"/>
      <c r="O11" s="78" t="n"/>
      <c r="P11" s="78" t="n"/>
      <c r="Q11" s="78" t="n"/>
    </row>
    <row r="12" ht="15" customHeight="1" s="58">
      <c r="A12" s="78" t="n"/>
      <c r="B12" s="78" t="n"/>
      <c r="C12" s="78" t="n"/>
      <c r="D12" s="78" t="n"/>
      <c r="E12" s="78" t="n"/>
      <c r="F12" s="78" t="n"/>
      <c r="G12" s="78" t="n"/>
      <c r="H12" s="91" t="n"/>
      <c r="I12" s="92">
        <f>IF(OR(G12="",H12=""),"",IF(AND(G12="A",H12&gt;0),"Band A is a no-cost fix — recheck the band",IF(AND(G12="B",H12&gt;25000),"Over 25,000 — this is band C",IF(AND(G12="C",H12&gt;200000),"Over 2 lakh — this is band D",IF(AND(G12="C",H12&lt;25000),"Under 25,000 — this is band B",IF(AND(G12="D",H12&lt;200000),"Under 2 lakh — recheck the band","OK"))))))</f>
        <v/>
      </c>
      <c r="J12" s="81">
        <f>IF(OR($F12="",$G12=""),"",IF($F12="S1",IF(OR($G12="A",$G12="B"),"1 - Do now","2 - Interim now, fix this quarter"),IF($F12="S2",IF(OR($G12="A",$G12="B"),"3 - This quarter","4 - This financial year"),IF($F12="S3",IF(OR($G12="A",$G12="B"),"5 - This financial year","6 - Next refurbishment"),"7 - Enhancement / Torch Bearer"))))</f>
        <v/>
      </c>
      <c r="K12" s="78" t="n"/>
      <c r="L12" s="78" t="n"/>
      <c r="M12" s="78" t="n"/>
      <c r="N12" s="78" t="n"/>
      <c r="O12" s="78" t="n"/>
      <c r="P12" s="78" t="n"/>
      <c r="Q12" s="78" t="n"/>
    </row>
    <row r="13" ht="15" customHeight="1" s="58">
      <c r="A13" s="78" t="n"/>
      <c r="B13" s="78" t="n"/>
      <c r="C13" s="78" t="n"/>
      <c r="D13" s="78" t="n"/>
      <c r="E13" s="78" t="n"/>
      <c r="F13" s="78" t="n"/>
      <c r="G13" s="78" t="n"/>
      <c r="H13" s="91" t="n"/>
      <c r="I13" s="92">
        <f>IF(OR(G13="",H13=""),"",IF(AND(G13="A",H13&gt;0),"Band A is a no-cost fix — recheck the band",IF(AND(G13="B",H13&gt;25000),"Over 25,000 — this is band C",IF(AND(G13="C",H13&gt;200000),"Over 2 lakh — this is band D",IF(AND(G13="C",H13&lt;25000),"Under 25,000 — this is band B",IF(AND(G13="D",H13&lt;200000),"Under 2 lakh — recheck the band","OK"))))))</f>
        <v/>
      </c>
      <c r="J13" s="81">
        <f>IF(OR($F13="",$G13=""),"",IF($F13="S1",IF(OR($G13="A",$G13="B"),"1 - Do now","2 - Interim now, fix this quarter"),IF($F13="S2",IF(OR($G13="A",$G13="B"),"3 - This quarter","4 - This financial year"),IF($F13="S3",IF(OR($G13="A",$G13="B"),"5 - This financial year","6 - Next refurbishment"),"7 - Enhancement / Torch Bearer"))))</f>
        <v/>
      </c>
      <c r="K13" s="78" t="n"/>
      <c r="L13" s="78" t="n"/>
      <c r="M13" s="78" t="n"/>
      <c r="N13" s="78" t="n"/>
      <c r="O13" s="78" t="n"/>
      <c r="P13" s="78" t="n"/>
      <c r="Q13" s="78" t="n"/>
    </row>
    <row r="14" ht="15" customHeight="1" s="58">
      <c r="A14" s="78" t="n"/>
      <c r="B14" s="78" t="n"/>
      <c r="C14" s="78" t="n"/>
      <c r="D14" s="78" t="n"/>
      <c r="E14" s="78" t="n"/>
      <c r="F14" s="78" t="n"/>
      <c r="G14" s="78" t="n"/>
      <c r="H14" s="91" t="n"/>
      <c r="I14" s="92">
        <f>IF(OR(G14="",H14=""),"",IF(AND(G14="A",H14&gt;0),"Band A is a no-cost fix — recheck the band",IF(AND(G14="B",H14&gt;25000),"Over 25,000 — this is band C",IF(AND(G14="C",H14&gt;200000),"Over 2 lakh — this is band D",IF(AND(G14="C",H14&lt;25000),"Under 25,000 — this is band B",IF(AND(G14="D",H14&lt;200000),"Under 2 lakh — recheck the band","OK"))))))</f>
        <v/>
      </c>
      <c r="J14" s="81">
        <f>IF(OR($F14="",$G14=""),"",IF($F14="S1",IF(OR($G14="A",$G14="B"),"1 - Do now","2 - Interim now, fix this quarter"),IF($F14="S2",IF(OR($G14="A",$G14="B"),"3 - This quarter","4 - This financial year"),IF($F14="S3",IF(OR($G14="A",$G14="B"),"5 - This financial year","6 - Next refurbishment"),"7 - Enhancement / Torch Bearer"))))</f>
        <v/>
      </c>
      <c r="K14" s="78" t="n"/>
      <c r="L14" s="78" t="n"/>
      <c r="M14" s="78" t="n"/>
      <c r="N14" s="78" t="n"/>
      <c r="O14" s="78" t="n"/>
      <c r="P14" s="78" t="n"/>
      <c r="Q14" s="78" t="n"/>
    </row>
    <row r="15" ht="15" customHeight="1" s="58">
      <c r="A15" s="78" t="n"/>
      <c r="B15" s="78" t="n"/>
      <c r="C15" s="78" t="n"/>
      <c r="D15" s="78" t="n"/>
      <c r="E15" s="78" t="n"/>
      <c r="F15" s="78" t="n"/>
      <c r="G15" s="78" t="n"/>
      <c r="H15" s="91" t="n"/>
      <c r="I15" s="92">
        <f>IF(OR(G15="",H15=""),"",IF(AND(G15="A",H15&gt;0),"Band A is a no-cost fix — recheck the band",IF(AND(G15="B",H15&gt;25000),"Over 25,000 — this is band C",IF(AND(G15="C",H15&gt;200000),"Over 2 lakh — this is band D",IF(AND(G15="C",H15&lt;25000),"Under 25,000 — this is band B",IF(AND(G15="D",H15&lt;200000),"Under 2 lakh — recheck the band","OK"))))))</f>
        <v/>
      </c>
      <c r="J15" s="81">
        <f>IF(OR($F15="",$G15=""),"",IF($F15="S1",IF(OR($G15="A",$G15="B"),"1 - Do now","2 - Interim now, fix this quarter"),IF($F15="S2",IF(OR($G15="A",$G15="B"),"3 - This quarter","4 - This financial year"),IF($F15="S3",IF(OR($G15="A",$G15="B"),"5 - This financial year","6 - Next refurbishment"),"7 - Enhancement / Torch Bearer"))))</f>
        <v/>
      </c>
      <c r="K15" s="78" t="n"/>
      <c r="L15" s="78" t="n"/>
      <c r="M15" s="78" t="n"/>
      <c r="N15" s="78" t="n"/>
      <c r="O15" s="78" t="n"/>
      <c r="P15" s="78" t="n"/>
      <c r="Q15" s="78" t="n"/>
    </row>
    <row r="16" ht="15" customHeight="1" s="58">
      <c r="A16" s="78" t="n"/>
      <c r="B16" s="78" t="n"/>
      <c r="C16" s="78" t="n"/>
      <c r="D16" s="78" t="n"/>
      <c r="E16" s="78" t="n"/>
      <c r="F16" s="78" t="n"/>
      <c r="G16" s="78" t="n"/>
      <c r="H16" s="91" t="n"/>
      <c r="I16" s="92">
        <f>IF(OR(G16="",H16=""),"",IF(AND(G16="A",H16&gt;0),"Band A is a no-cost fix — recheck the band",IF(AND(G16="B",H16&gt;25000),"Over 25,000 — this is band C",IF(AND(G16="C",H16&gt;200000),"Over 2 lakh — this is band D",IF(AND(G16="C",H16&lt;25000),"Under 25,000 — this is band B",IF(AND(G16="D",H16&lt;200000),"Under 2 lakh — recheck the band","OK"))))))</f>
        <v/>
      </c>
      <c r="J16" s="81">
        <f>IF(OR($F16="",$G16=""),"",IF($F16="S1",IF(OR($G16="A",$G16="B"),"1 - Do now","2 - Interim now, fix this quarter"),IF($F16="S2",IF(OR($G16="A",$G16="B"),"3 - This quarter","4 - This financial year"),IF($F16="S3",IF(OR($G16="A",$G16="B"),"5 - This financial year","6 - Next refurbishment"),"7 - Enhancement / Torch Bearer"))))</f>
        <v/>
      </c>
      <c r="K16" s="78" t="n"/>
      <c r="L16" s="78" t="n"/>
      <c r="M16" s="78" t="n"/>
      <c r="N16" s="78" t="n"/>
      <c r="O16" s="78" t="n"/>
      <c r="P16" s="78" t="n"/>
      <c r="Q16" s="78" t="n"/>
    </row>
    <row r="17" ht="15" customHeight="1" s="58">
      <c r="A17" s="78" t="n"/>
      <c r="B17" s="78" t="n"/>
      <c r="C17" s="78" t="n"/>
      <c r="D17" s="78" t="n"/>
      <c r="E17" s="78" t="n"/>
      <c r="F17" s="78" t="n"/>
      <c r="G17" s="78" t="n"/>
      <c r="H17" s="91" t="n"/>
      <c r="I17" s="92">
        <f>IF(OR(G17="",H17=""),"",IF(AND(G17="A",H17&gt;0),"Band A is a no-cost fix — recheck the band",IF(AND(G17="B",H17&gt;25000),"Over 25,000 — this is band C",IF(AND(G17="C",H17&gt;200000),"Over 2 lakh — this is band D",IF(AND(G17="C",H17&lt;25000),"Under 25,000 — this is band B",IF(AND(G17="D",H17&lt;200000),"Under 2 lakh — recheck the band","OK"))))))</f>
        <v/>
      </c>
      <c r="J17" s="81">
        <f>IF(OR($F17="",$G17=""),"",IF($F17="S1",IF(OR($G17="A",$G17="B"),"1 - Do now","2 - Interim now, fix this quarter"),IF($F17="S2",IF(OR($G17="A",$G17="B"),"3 - This quarter","4 - This financial year"),IF($F17="S3",IF(OR($G17="A",$G17="B"),"5 - This financial year","6 - Next refurbishment"),"7 - Enhancement / Torch Bearer"))))</f>
        <v/>
      </c>
      <c r="K17" s="78" t="n"/>
      <c r="L17" s="78" t="n"/>
      <c r="M17" s="78" t="n"/>
      <c r="N17" s="78" t="n"/>
      <c r="O17" s="78" t="n"/>
      <c r="P17" s="78" t="n"/>
      <c r="Q17" s="78" t="n"/>
    </row>
    <row r="18" ht="15" customHeight="1" s="58">
      <c r="A18" s="78" t="n"/>
      <c r="B18" s="78" t="n"/>
      <c r="C18" s="78" t="n"/>
      <c r="D18" s="78" t="n"/>
      <c r="E18" s="78" t="n"/>
      <c r="F18" s="78" t="n"/>
      <c r="G18" s="78" t="n"/>
      <c r="H18" s="91" t="n"/>
      <c r="I18" s="92">
        <f>IF(OR(G18="",H18=""),"",IF(AND(G18="A",H18&gt;0),"Band A is a no-cost fix — recheck the band",IF(AND(G18="B",H18&gt;25000),"Over 25,000 — this is band C",IF(AND(G18="C",H18&gt;200000),"Over 2 lakh — this is band D",IF(AND(G18="C",H18&lt;25000),"Under 25,000 — this is band B",IF(AND(G18="D",H18&lt;200000),"Under 2 lakh — recheck the band","OK"))))))</f>
        <v/>
      </c>
      <c r="J18" s="81">
        <f>IF(OR($F18="",$G18=""),"",IF($F18="S1",IF(OR($G18="A",$G18="B"),"1 - Do now","2 - Interim now, fix this quarter"),IF($F18="S2",IF(OR($G18="A",$G18="B"),"3 - This quarter","4 - This financial year"),IF($F18="S3",IF(OR($G18="A",$G18="B"),"5 - This financial year","6 - Next refurbishment"),"7 - Enhancement / Torch Bearer"))))</f>
        <v/>
      </c>
      <c r="K18" s="78" t="n"/>
      <c r="L18" s="78" t="n"/>
      <c r="M18" s="78" t="n"/>
      <c r="N18" s="78" t="n"/>
      <c r="O18" s="78" t="n"/>
      <c r="P18" s="78" t="n"/>
      <c r="Q18" s="78" t="n"/>
    </row>
    <row r="19" ht="15" customHeight="1" s="58">
      <c r="A19" s="78" t="n"/>
      <c r="B19" s="78" t="n"/>
      <c r="C19" s="78" t="n"/>
      <c r="D19" s="78" t="n"/>
      <c r="E19" s="78" t="n"/>
      <c r="F19" s="78" t="n"/>
      <c r="G19" s="78" t="n"/>
      <c r="H19" s="91" t="n"/>
      <c r="I19" s="92">
        <f>IF(OR(G19="",H19=""),"",IF(AND(G19="A",H19&gt;0),"Band A is a no-cost fix — recheck the band",IF(AND(G19="B",H19&gt;25000),"Over 25,000 — this is band C",IF(AND(G19="C",H19&gt;200000),"Over 2 lakh — this is band D",IF(AND(G19="C",H19&lt;25000),"Under 25,000 — this is band B",IF(AND(G19="D",H19&lt;200000),"Under 2 lakh — recheck the band","OK"))))))</f>
        <v/>
      </c>
      <c r="J19" s="81">
        <f>IF(OR($F19="",$G19=""),"",IF($F19="S1",IF(OR($G19="A",$G19="B"),"1 - Do now","2 - Interim now, fix this quarter"),IF($F19="S2",IF(OR($G19="A",$G19="B"),"3 - This quarter","4 - This financial year"),IF($F19="S3",IF(OR($G19="A",$G19="B"),"5 - This financial year","6 - Next refurbishment"),"7 - Enhancement / Torch Bearer"))))</f>
        <v/>
      </c>
      <c r="K19" s="78" t="n"/>
      <c r="L19" s="78" t="n"/>
      <c r="M19" s="78" t="n"/>
      <c r="N19" s="78" t="n"/>
      <c r="O19" s="78" t="n"/>
      <c r="P19" s="78" t="n"/>
      <c r="Q19" s="78" t="n"/>
    </row>
    <row r="20" ht="15" customHeight="1" s="58">
      <c r="A20" s="78" t="n"/>
      <c r="B20" s="78" t="n"/>
      <c r="C20" s="78" t="n"/>
      <c r="D20" s="78" t="n"/>
      <c r="E20" s="78" t="n"/>
      <c r="F20" s="78" t="n"/>
      <c r="G20" s="78" t="n"/>
      <c r="H20" s="91" t="n"/>
      <c r="I20" s="92">
        <f>IF(OR(G20="",H20=""),"",IF(AND(G20="A",H20&gt;0),"Band A is a no-cost fix — recheck the band",IF(AND(G20="B",H20&gt;25000),"Over 25,000 — this is band C",IF(AND(G20="C",H20&gt;200000),"Over 2 lakh — this is band D",IF(AND(G20="C",H20&lt;25000),"Under 25,000 — this is band B",IF(AND(G20="D",H20&lt;200000),"Under 2 lakh — recheck the band","OK"))))))</f>
        <v/>
      </c>
      <c r="J20" s="81">
        <f>IF(OR($F20="",$G20=""),"",IF($F20="S1",IF(OR($G20="A",$G20="B"),"1 - Do now","2 - Interim now, fix this quarter"),IF($F20="S2",IF(OR($G20="A",$G20="B"),"3 - This quarter","4 - This financial year"),IF($F20="S3",IF(OR($G20="A",$G20="B"),"5 - This financial year","6 - Next refurbishment"),"7 - Enhancement / Torch Bearer"))))</f>
        <v/>
      </c>
      <c r="K20" s="78" t="n"/>
      <c r="L20" s="78" t="n"/>
      <c r="M20" s="78" t="n"/>
      <c r="N20" s="78" t="n"/>
      <c r="O20" s="78" t="n"/>
      <c r="P20" s="78" t="n"/>
      <c r="Q20" s="78" t="n"/>
    </row>
    <row r="21" ht="15" customHeight="1" s="58">
      <c r="A21" s="78" t="n"/>
      <c r="B21" s="78" t="n"/>
      <c r="C21" s="78" t="n"/>
      <c r="D21" s="78" t="n"/>
      <c r="E21" s="78" t="n"/>
      <c r="F21" s="78" t="n"/>
      <c r="G21" s="78" t="n"/>
      <c r="H21" s="91" t="n"/>
      <c r="I21" s="92">
        <f>IF(OR(G21="",H21=""),"",IF(AND(G21="A",H21&gt;0),"Band A is a no-cost fix — recheck the band",IF(AND(G21="B",H21&gt;25000),"Over 25,000 — this is band C",IF(AND(G21="C",H21&gt;200000),"Over 2 lakh — this is band D",IF(AND(G21="C",H21&lt;25000),"Under 25,000 — this is band B",IF(AND(G21="D",H21&lt;200000),"Under 2 lakh — recheck the band","OK"))))))</f>
        <v/>
      </c>
      <c r="J21" s="81">
        <f>IF(OR($F21="",$G21=""),"",IF($F21="S1",IF(OR($G21="A",$G21="B"),"1 - Do now","2 - Interim now, fix this quarter"),IF($F21="S2",IF(OR($G21="A",$G21="B"),"3 - This quarter","4 - This financial year"),IF($F21="S3",IF(OR($G21="A",$G21="B"),"5 - This financial year","6 - Next refurbishment"),"7 - Enhancement / Torch Bearer"))))</f>
        <v/>
      </c>
      <c r="K21" s="78" t="n"/>
      <c r="L21" s="78" t="n"/>
      <c r="M21" s="78" t="n"/>
      <c r="N21" s="78" t="n"/>
      <c r="O21" s="78" t="n"/>
      <c r="P21" s="78" t="n"/>
      <c r="Q21" s="78" t="n"/>
    </row>
    <row r="22" ht="15" customHeight="1" s="58">
      <c r="A22" s="78" t="n"/>
      <c r="B22" s="78" t="n"/>
      <c r="C22" s="78" t="n"/>
      <c r="D22" s="78" t="n"/>
      <c r="E22" s="78" t="n"/>
      <c r="F22" s="78" t="n"/>
      <c r="G22" s="78" t="n"/>
      <c r="H22" s="91" t="n"/>
      <c r="I22" s="92">
        <f>IF(OR(G22="",H22=""),"",IF(AND(G22="A",H22&gt;0),"Band A is a no-cost fix — recheck the band",IF(AND(G22="B",H22&gt;25000),"Over 25,000 — this is band C",IF(AND(G22="C",H22&gt;200000),"Over 2 lakh — this is band D",IF(AND(G22="C",H22&lt;25000),"Under 25,000 — this is band B",IF(AND(G22="D",H22&lt;200000),"Under 2 lakh — recheck the band","OK"))))))</f>
        <v/>
      </c>
      <c r="J22" s="81">
        <f>IF(OR($F22="",$G22=""),"",IF($F22="S1",IF(OR($G22="A",$G22="B"),"1 - Do now","2 - Interim now, fix this quarter"),IF($F22="S2",IF(OR($G22="A",$G22="B"),"3 - This quarter","4 - This financial year"),IF($F22="S3",IF(OR($G22="A",$G22="B"),"5 - This financial year","6 - Next refurbishment"),"7 - Enhancement / Torch Bearer"))))</f>
        <v/>
      </c>
      <c r="K22" s="78" t="n"/>
      <c r="L22" s="78" t="n"/>
      <c r="M22" s="78" t="n"/>
      <c r="N22" s="78" t="n"/>
      <c r="O22" s="78" t="n"/>
      <c r="P22" s="78" t="n"/>
      <c r="Q22" s="78" t="n"/>
    </row>
    <row r="23" ht="15" customHeight="1" s="58">
      <c r="A23" s="78" t="n"/>
      <c r="B23" s="78" t="n"/>
      <c r="C23" s="78" t="n"/>
      <c r="D23" s="78" t="n"/>
      <c r="E23" s="78" t="n"/>
      <c r="F23" s="78" t="n"/>
      <c r="G23" s="78" t="n"/>
      <c r="H23" s="91" t="n"/>
      <c r="I23" s="92">
        <f>IF(OR(G23="",H23=""),"",IF(AND(G23="A",H23&gt;0),"Band A is a no-cost fix — recheck the band",IF(AND(G23="B",H23&gt;25000),"Over 25,000 — this is band C",IF(AND(G23="C",H23&gt;200000),"Over 2 lakh — this is band D",IF(AND(G23="C",H23&lt;25000),"Under 25,000 — this is band B",IF(AND(G23="D",H23&lt;200000),"Under 2 lakh — recheck the band","OK"))))))</f>
        <v/>
      </c>
      <c r="J23" s="81">
        <f>IF(OR($F23="",$G23=""),"",IF($F23="S1",IF(OR($G23="A",$G23="B"),"1 - Do now","2 - Interim now, fix this quarter"),IF($F23="S2",IF(OR($G23="A",$G23="B"),"3 - This quarter","4 - This financial year"),IF($F23="S3",IF(OR($G23="A",$G23="B"),"5 - This financial year","6 - Next refurbishment"),"7 - Enhancement / Torch Bearer"))))</f>
        <v/>
      </c>
      <c r="K23" s="78" t="n"/>
      <c r="L23" s="78" t="n"/>
      <c r="M23" s="78" t="n"/>
      <c r="N23" s="78" t="n"/>
      <c r="O23" s="78" t="n"/>
      <c r="P23" s="78" t="n"/>
      <c r="Q23" s="78" t="n"/>
    </row>
    <row r="24" ht="15" customHeight="1" s="58">
      <c r="A24" s="78" t="n"/>
      <c r="B24" s="78" t="n"/>
      <c r="C24" s="78" t="n"/>
      <c r="D24" s="78" t="n"/>
      <c r="E24" s="78" t="n"/>
      <c r="F24" s="78" t="n"/>
      <c r="G24" s="78" t="n"/>
      <c r="H24" s="91" t="n"/>
      <c r="I24" s="92">
        <f>IF(OR(G24="",H24=""),"",IF(AND(G24="A",H24&gt;0),"Band A is a no-cost fix — recheck the band",IF(AND(G24="B",H24&gt;25000),"Over 25,000 — this is band C",IF(AND(G24="C",H24&gt;200000),"Over 2 lakh — this is band D",IF(AND(G24="C",H24&lt;25000),"Under 25,000 — this is band B",IF(AND(G24="D",H24&lt;200000),"Under 2 lakh — recheck the band","OK"))))))</f>
        <v/>
      </c>
      <c r="J24" s="81">
        <f>IF(OR($F24="",$G24=""),"",IF($F24="S1",IF(OR($G24="A",$G24="B"),"1 - Do now","2 - Interim now, fix this quarter"),IF($F24="S2",IF(OR($G24="A",$G24="B"),"3 - This quarter","4 - This financial year"),IF($F24="S3",IF(OR($G24="A",$G24="B"),"5 - This financial year","6 - Next refurbishment"),"7 - Enhancement / Torch Bearer"))))</f>
        <v/>
      </c>
      <c r="K24" s="78" t="n"/>
      <c r="L24" s="78" t="n"/>
      <c r="M24" s="78" t="n"/>
      <c r="N24" s="78" t="n"/>
      <c r="O24" s="78" t="n"/>
      <c r="P24" s="78" t="n"/>
      <c r="Q24" s="78" t="n"/>
    </row>
    <row r="25" ht="15" customHeight="1" s="58">
      <c r="A25" s="78" t="n"/>
      <c r="B25" s="78" t="n"/>
      <c r="C25" s="78" t="n"/>
      <c r="D25" s="78" t="n"/>
      <c r="E25" s="78" t="n"/>
      <c r="F25" s="78" t="n"/>
      <c r="G25" s="78" t="n"/>
      <c r="H25" s="91" t="n"/>
      <c r="I25" s="92">
        <f>IF(OR(G25="",H25=""),"",IF(AND(G25="A",H25&gt;0),"Band A is a no-cost fix — recheck the band",IF(AND(G25="B",H25&gt;25000),"Over 25,000 — this is band C",IF(AND(G25="C",H25&gt;200000),"Over 2 lakh — this is band D",IF(AND(G25="C",H25&lt;25000),"Under 25,000 — this is band B",IF(AND(G25="D",H25&lt;200000),"Under 2 lakh — recheck the band","OK"))))))</f>
        <v/>
      </c>
      <c r="J25" s="81">
        <f>IF(OR($F25="",$G25=""),"",IF($F25="S1",IF(OR($G25="A",$G25="B"),"1 - Do now","2 - Interim now, fix this quarter"),IF($F25="S2",IF(OR($G25="A",$G25="B"),"3 - This quarter","4 - This financial year"),IF($F25="S3",IF(OR($G25="A",$G25="B"),"5 - This financial year","6 - Next refurbishment"),"7 - Enhancement / Torch Bearer"))))</f>
        <v/>
      </c>
      <c r="K25" s="78" t="n"/>
      <c r="L25" s="78" t="n"/>
      <c r="M25" s="78" t="n"/>
      <c r="N25" s="78" t="n"/>
      <c r="O25" s="78" t="n"/>
      <c r="P25" s="78" t="n"/>
      <c r="Q25" s="78" t="n"/>
    </row>
    <row r="26" ht="15" customHeight="1" s="58">
      <c r="A26" s="78" t="n"/>
      <c r="B26" s="78" t="n"/>
      <c r="C26" s="78" t="n"/>
      <c r="D26" s="78" t="n"/>
      <c r="E26" s="78" t="n"/>
      <c r="F26" s="78" t="n"/>
      <c r="G26" s="78" t="n"/>
      <c r="H26" s="91" t="n"/>
      <c r="I26" s="92">
        <f>IF(OR(G26="",H26=""),"",IF(AND(G26="A",H26&gt;0),"Band A is a no-cost fix — recheck the band",IF(AND(G26="B",H26&gt;25000),"Over 25,000 — this is band C",IF(AND(G26="C",H26&gt;200000),"Over 2 lakh — this is band D",IF(AND(G26="C",H26&lt;25000),"Under 25,000 — this is band B",IF(AND(G26="D",H26&lt;200000),"Under 2 lakh — recheck the band","OK"))))))</f>
        <v/>
      </c>
      <c r="J26" s="81">
        <f>IF(OR($F26="",$G26=""),"",IF($F26="S1",IF(OR($G26="A",$G26="B"),"1 - Do now","2 - Interim now, fix this quarter"),IF($F26="S2",IF(OR($G26="A",$G26="B"),"3 - This quarter","4 - This financial year"),IF($F26="S3",IF(OR($G26="A",$G26="B"),"5 - This financial year","6 - Next refurbishment"),"7 - Enhancement / Torch Bearer"))))</f>
        <v/>
      </c>
      <c r="K26" s="78" t="n"/>
      <c r="L26" s="78" t="n"/>
      <c r="M26" s="78" t="n"/>
      <c r="N26" s="78" t="n"/>
      <c r="O26" s="78" t="n"/>
      <c r="P26" s="78" t="n"/>
      <c r="Q26" s="78" t="n"/>
    </row>
    <row r="27" ht="15" customHeight="1" s="58">
      <c r="A27" s="78" t="n"/>
      <c r="B27" s="78" t="n"/>
      <c r="C27" s="78" t="n"/>
      <c r="D27" s="78" t="n"/>
      <c r="E27" s="78" t="n"/>
      <c r="F27" s="78" t="n"/>
      <c r="G27" s="78" t="n"/>
      <c r="H27" s="91" t="n"/>
      <c r="I27" s="92">
        <f>IF(OR(G27="",H27=""),"",IF(AND(G27="A",H27&gt;0),"Band A is a no-cost fix — recheck the band",IF(AND(G27="B",H27&gt;25000),"Over 25,000 — this is band C",IF(AND(G27="C",H27&gt;200000),"Over 2 lakh — this is band D",IF(AND(G27="C",H27&lt;25000),"Under 25,000 — this is band B",IF(AND(G27="D",H27&lt;200000),"Under 2 lakh — recheck the band","OK"))))))</f>
        <v/>
      </c>
      <c r="J27" s="81">
        <f>IF(OR($F27="",$G27=""),"",IF($F27="S1",IF(OR($G27="A",$G27="B"),"1 - Do now","2 - Interim now, fix this quarter"),IF($F27="S2",IF(OR($G27="A",$G27="B"),"3 - This quarter","4 - This financial year"),IF($F27="S3",IF(OR($G27="A",$G27="B"),"5 - This financial year","6 - Next refurbishment"),"7 - Enhancement / Torch Bearer"))))</f>
        <v/>
      </c>
      <c r="K27" s="78" t="n"/>
      <c r="L27" s="78" t="n"/>
      <c r="M27" s="78" t="n"/>
      <c r="N27" s="78" t="n"/>
      <c r="O27" s="78" t="n"/>
      <c r="P27" s="78" t="n"/>
      <c r="Q27" s="78" t="n"/>
    </row>
    <row r="28" ht="15" customHeight="1" s="58">
      <c r="A28" s="78" t="n"/>
      <c r="B28" s="78" t="n"/>
      <c r="C28" s="78" t="n"/>
      <c r="D28" s="78" t="n"/>
      <c r="E28" s="78" t="n"/>
      <c r="F28" s="78" t="n"/>
      <c r="G28" s="78" t="n"/>
      <c r="H28" s="91" t="n"/>
      <c r="I28" s="92">
        <f>IF(OR(G28="",H28=""),"",IF(AND(G28="A",H28&gt;0),"Band A is a no-cost fix — recheck the band",IF(AND(G28="B",H28&gt;25000),"Over 25,000 — this is band C",IF(AND(G28="C",H28&gt;200000),"Over 2 lakh — this is band D",IF(AND(G28="C",H28&lt;25000),"Under 25,000 — this is band B",IF(AND(G28="D",H28&lt;200000),"Under 2 lakh — recheck the band","OK"))))))</f>
        <v/>
      </c>
      <c r="J28" s="81">
        <f>IF(OR($F28="",$G28=""),"",IF($F28="S1",IF(OR($G28="A",$G28="B"),"1 - Do now","2 - Interim now, fix this quarter"),IF($F28="S2",IF(OR($G28="A",$G28="B"),"3 - This quarter","4 - This financial year"),IF($F28="S3",IF(OR($G28="A",$G28="B"),"5 - This financial year","6 - Next refurbishment"),"7 - Enhancement / Torch Bearer"))))</f>
        <v/>
      </c>
      <c r="K28" s="78" t="n"/>
      <c r="L28" s="78" t="n"/>
      <c r="M28" s="78" t="n"/>
      <c r="N28" s="78" t="n"/>
      <c r="O28" s="78" t="n"/>
      <c r="P28" s="78" t="n"/>
      <c r="Q28" s="78" t="n"/>
    </row>
    <row r="29" ht="15" customHeight="1" s="58">
      <c r="A29" s="78" t="n"/>
      <c r="B29" s="78" t="n"/>
      <c r="C29" s="78" t="n"/>
      <c r="D29" s="78" t="n"/>
      <c r="E29" s="78" t="n"/>
      <c r="F29" s="78" t="n"/>
      <c r="G29" s="78" t="n"/>
      <c r="H29" s="91" t="n"/>
      <c r="I29" s="92">
        <f>IF(OR(G29="",H29=""),"",IF(AND(G29="A",H29&gt;0),"Band A is a no-cost fix — recheck the band",IF(AND(G29="B",H29&gt;25000),"Over 25,000 — this is band C",IF(AND(G29="C",H29&gt;200000),"Over 2 lakh — this is band D",IF(AND(G29="C",H29&lt;25000),"Under 25,000 — this is band B",IF(AND(G29="D",H29&lt;200000),"Under 2 lakh — recheck the band","OK"))))))</f>
        <v/>
      </c>
      <c r="J29" s="81">
        <f>IF(OR($F29="",$G29=""),"",IF($F29="S1",IF(OR($G29="A",$G29="B"),"1 - Do now","2 - Interim now, fix this quarter"),IF($F29="S2",IF(OR($G29="A",$G29="B"),"3 - This quarter","4 - This financial year"),IF($F29="S3",IF(OR($G29="A",$G29="B"),"5 - This financial year","6 - Next refurbishment"),"7 - Enhancement / Torch Bearer"))))</f>
        <v/>
      </c>
      <c r="K29" s="78" t="n"/>
      <c r="L29" s="78" t="n"/>
      <c r="M29" s="78" t="n"/>
      <c r="N29" s="78" t="n"/>
      <c r="O29" s="78" t="n"/>
      <c r="P29" s="78" t="n"/>
      <c r="Q29" s="78" t="n"/>
    </row>
    <row r="30" ht="15" customHeight="1" s="58">
      <c r="A30" s="78" t="n"/>
      <c r="B30" s="78" t="n"/>
      <c r="C30" s="78" t="n"/>
      <c r="D30" s="78" t="n"/>
      <c r="E30" s="78" t="n"/>
      <c r="F30" s="78" t="n"/>
      <c r="G30" s="78" t="n"/>
      <c r="H30" s="91" t="n"/>
      <c r="I30" s="92">
        <f>IF(OR(G30="",H30=""),"",IF(AND(G30="A",H30&gt;0),"Band A is a no-cost fix — recheck the band",IF(AND(G30="B",H30&gt;25000),"Over 25,000 — this is band C",IF(AND(G30="C",H30&gt;200000),"Over 2 lakh — this is band D",IF(AND(G30="C",H30&lt;25000),"Under 25,000 — this is band B",IF(AND(G30="D",H30&lt;200000),"Under 2 lakh — recheck the band","OK"))))))</f>
        <v/>
      </c>
      <c r="J30" s="81">
        <f>IF(OR($F30="",$G30=""),"",IF($F30="S1",IF(OR($G30="A",$G30="B"),"1 - Do now","2 - Interim now, fix this quarter"),IF($F30="S2",IF(OR($G30="A",$G30="B"),"3 - This quarter","4 - This financial year"),IF($F30="S3",IF(OR($G30="A",$G30="B"),"5 - This financial year","6 - Next refurbishment"),"7 - Enhancement / Torch Bearer"))))</f>
        <v/>
      </c>
      <c r="K30" s="78" t="n"/>
      <c r="L30" s="78" t="n"/>
      <c r="M30" s="78" t="n"/>
      <c r="N30" s="78" t="n"/>
      <c r="O30" s="78" t="n"/>
      <c r="P30" s="78" t="n"/>
      <c r="Q30" s="78" t="n"/>
    </row>
    <row r="31" ht="15" customHeight="1" s="58">
      <c r="A31" s="78" t="n"/>
      <c r="B31" s="78" t="n"/>
      <c r="C31" s="78" t="n"/>
      <c r="D31" s="78" t="n"/>
      <c r="E31" s="78" t="n"/>
      <c r="F31" s="78" t="n"/>
      <c r="G31" s="78" t="n"/>
      <c r="H31" s="91" t="n"/>
      <c r="I31" s="92">
        <f>IF(OR(G31="",H31=""),"",IF(AND(G31="A",H31&gt;0),"Band A is a no-cost fix — recheck the band",IF(AND(G31="B",H31&gt;25000),"Over 25,000 — this is band C",IF(AND(G31="C",H31&gt;200000),"Over 2 lakh — this is band D",IF(AND(G31="C",H31&lt;25000),"Under 25,000 — this is band B",IF(AND(G31="D",H31&lt;200000),"Under 2 lakh — recheck the band","OK"))))))</f>
        <v/>
      </c>
      <c r="J31" s="81">
        <f>IF(OR($F31="",$G31=""),"",IF($F31="S1",IF(OR($G31="A",$G31="B"),"1 - Do now","2 - Interim now, fix this quarter"),IF($F31="S2",IF(OR($G31="A",$G31="B"),"3 - This quarter","4 - This financial year"),IF($F31="S3",IF(OR($G31="A",$G31="B"),"5 - This financial year","6 - Next refurbishment"),"7 - Enhancement / Torch Bearer"))))</f>
        <v/>
      </c>
      <c r="K31" s="78" t="n"/>
      <c r="L31" s="78" t="n"/>
      <c r="M31" s="78" t="n"/>
      <c r="N31" s="78" t="n"/>
      <c r="O31" s="78" t="n"/>
      <c r="P31" s="78" t="n"/>
      <c r="Q31" s="78" t="n"/>
    </row>
    <row r="32" ht="15" customHeight="1" s="58">
      <c r="A32" s="78" t="n"/>
      <c r="B32" s="78" t="n"/>
      <c r="C32" s="78" t="n"/>
      <c r="D32" s="78" t="n"/>
      <c r="E32" s="78" t="n"/>
      <c r="F32" s="78" t="n"/>
      <c r="G32" s="78" t="n"/>
      <c r="H32" s="91" t="n"/>
      <c r="I32" s="92">
        <f>IF(OR(G32="",H32=""),"",IF(AND(G32="A",H32&gt;0),"Band A is a no-cost fix — recheck the band",IF(AND(G32="B",H32&gt;25000),"Over 25,000 — this is band C",IF(AND(G32="C",H32&gt;200000),"Over 2 lakh — this is band D",IF(AND(G32="C",H32&lt;25000),"Under 25,000 — this is band B",IF(AND(G32="D",H32&lt;200000),"Under 2 lakh — recheck the band","OK"))))))</f>
        <v/>
      </c>
      <c r="J32" s="81">
        <f>IF(OR($F32="",$G32=""),"",IF($F32="S1",IF(OR($G32="A",$G32="B"),"1 - Do now","2 - Interim now, fix this quarter"),IF($F32="S2",IF(OR($G32="A",$G32="B"),"3 - This quarter","4 - This financial year"),IF($F32="S3",IF(OR($G32="A",$G32="B"),"5 - This financial year","6 - Next refurbishment"),"7 - Enhancement / Torch Bearer"))))</f>
        <v/>
      </c>
      <c r="K32" s="78" t="n"/>
      <c r="L32" s="78" t="n"/>
      <c r="M32" s="78" t="n"/>
      <c r="N32" s="78" t="n"/>
      <c r="O32" s="78" t="n"/>
      <c r="P32" s="78" t="n"/>
      <c r="Q32" s="78" t="n"/>
    </row>
    <row r="33" ht="15" customHeight="1" s="58">
      <c r="A33" s="78" t="n"/>
      <c r="B33" s="78" t="n"/>
      <c r="C33" s="78" t="n"/>
      <c r="D33" s="78" t="n"/>
      <c r="E33" s="78" t="n"/>
      <c r="F33" s="78" t="n"/>
      <c r="G33" s="78" t="n"/>
      <c r="H33" s="91" t="n"/>
      <c r="I33" s="92">
        <f>IF(OR(G33="",H33=""),"",IF(AND(G33="A",H33&gt;0),"Band A is a no-cost fix — recheck the band",IF(AND(G33="B",H33&gt;25000),"Over 25,000 — this is band C",IF(AND(G33="C",H33&gt;200000),"Over 2 lakh — this is band D",IF(AND(G33="C",H33&lt;25000),"Under 25,000 — this is band B",IF(AND(G33="D",H33&lt;200000),"Under 2 lakh — recheck the band","OK"))))))</f>
        <v/>
      </c>
      <c r="J33" s="81">
        <f>IF(OR($F33="",$G33=""),"",IF($F33="S1",IF(OR($G33="A",$G33="B"),"1 - Do now","2 - Interim now, fix this quarter"),IF($F33="S2",IF(OR($G33="A",$G33="B"),"3 - This quarter","4 - This financial year"),IF($F33="S3",IF(OR($G33="A",$G33="B"),"5 - This financial year","6 - Next refurbishment"),"7 - Enhancement / Torch Bearer"))))</f>
        <v/>
      </c>
      <c r="K33" s="78" t="n"/>
      <c r="L33" s="78" t="n"/>
      <c r="M33" s="78" t="n"/>
      <c r="N33" s="78" t="n"/>
      <c r="O33" s="78" t="n"/>
      <c r="P33" s="78" t="n"/>
      <c r="Q33" s="78" t="n"/>
    </row>
    <row r="34" ht="15" customHeight="1" s="58">
      <c r="A34" s="78" t="n"/>
      <c r="B34" s="78" t="n"/>
      <c r="C34" s="78" t="n"/>
      <c r="D34" s="78" t="n"/>
      <c r="E34" s="78" t="n"/>
      <c r="F34" s="78" t="n"/>
      <c r="G34" s="78" t="n"/>
      <c r="H34" s="91" t="n"/>
      <c r="I34" s="92">
        <f>IF(OR(G34="",H34=""),"",IF(AND(G34="A",H34&gt;0),"Band A is a no-cost fix — recheck the band",IF(AND(G34="B",H34&gt;25000),"Over 25,000 — this is band C",IF(AND(G34="C",H34&gt;200000),"Over 2 lakh — this is band D",IF(AND(G34="C",H34&lt;25000),"Under 25,000 — this is band B",IF(AND(G34="D",H34&lt;200000),"Under 2 lakh — recheck the band","OK"))))))</f>
        <v/>
      </c>
      <c r="J34" s="81">
        <f>IF(OR($F34="",$G34=""),"",IF($F34="S1",IF(OR($G34="A",$G34="B"),"1 - Do now","2 - Interim now, fix this quarter"),IF($F34="S2",IF(OR($G34="A",$G34="B"),"3 - This quarter","4 - This financial year"),IF($F34="S3",IF(OR($G34="A",$G34="B"),"5 - This financial year","6 - Next refurbishment"),"7 - Enhancement / Torch Bearer"))))</f>
        <v/>
      </c>
      <c r="K34" s="78" t="n"/>
      <c r="L34" s="78" t="n"/>
      <c r="M34" s="78" t="n"/>
      <c r="N34" s="78" t="n"/>
      <c r="O34" s="78" t="n"/>
      <c r="P34" s="78" t="n"/>
      <c r="Q34" s="78" t="n"/>
    </row>
    <row r="35" ht="15" customHeight="1" s="58">
      <c r="A35" s="78" t="n"/>
      <c r="B35" s="78" t="n"/>
      <c r="C35" s="78" t="n"/>
      <c r="D35" s="78" t="n"/>
      <c r="E35" s="78" t="n"/>
      <c r="F35" s="78" t="n"/>
      <c r="G35" s="78" t="n"/>
      <c r="H35" s="91" t="n"/>
      <c r="I35" s="92">
        <f>IF(OR(G35="",H35=""),"",IF(AND(G35="A",H35&gt;0),"Band A is a no-cost fix — recheck the band",IF(AND(G35="B",H35&gt;25000),"Over 25,000 — this is band C",IF(AND(G35="C",H35&gt;200000),"Over 2 lakh — this is band D",IF(AND(G35="C",H35&lt;25000),"Under 25,000 — this is band B",IF(AND(G35="D",H35&lt;200000),"Under 2 lakh — recheck the band","OK"))))))</f>
        <v/>
      </c>
      <c r="J35" s="81">
        <f>IF(OR($F35="",$G35=""),"",IF($F35="S1",IF(OR($G35="A",$G35="B"),"1 - Do now","2 - Interim now, fix this quarter"),IF($F35="S2",IF(OR($G35="A",$G35="B"),"3 - This quarter","4 - This financial year"),IF($F35="S3",IF(OR($G35="A",$G35="B"),"5 - This financial year","6 - Next refurbishment"),"7 - Enhancement / Torch Bearer"))))</f>
        <v/>
      </c>
      <c r="K35" s="78" t="n"/>
      <c r="L35" s="78" t="n"/>
      <c r="M35" s="78" t="n"/>
      <c r="N35" s="78" t="n"/>
      <c r="O35" s="78" t="n"/>
      <c r="P35" s="78" t="n"/>
      <c r="Q35" s="78" t="n"/>
    </row>
    <row r="36" ht="15" customHeight="1" s="58">
      <c r="A36" s="78" t="n"/>
      <c r="B36" s="78" t="n"/>
      <c r="C36" s="78" t="n"/>
      <c r="D36" s="78" t="n"/>
      <c r="E36" s="78" t="n"/>
      <c r="F36" s="78" t="n"/>
      <c r="G36" s="78" t="n"/>
      <c r="H36" s="91" t="n"/>
      <c r="I36" s="92">
        <f>IF(OR(G36="",H36=""),"",IF(AND(G36="A",H36&gt;0),"Band A is a no-cost fix — recheck the band",IF(AND(G36="B",H36&gt;25000),"Over 25,000 — this is band C",IF(AND(G36="C",H36&gt;200000),"Over 2 lakh — this is band D",IF(AND(G36="C",H36&lt;25000),"Under 25,000 — this is band B",IF(AND(G36="D",H36&lt;200000),"Under 2 lakh — recheck the band","OK"))))))</f>
        <v/>
      </c>
      <c r="J36" s="81">
        <f>IF(OR($F36="",$G36=""),"",IF($F36="S1",IF(OR($G36="A",$G36="B"),"1 - Do now","2 - Interim now, fix this quarter"),IF($F36="S2",IF(OR($G36="A",$G36="B"),"3 - This quarter","4 - This financial year"),IF($F36="S3",IF(OR($G36="A",$G36="B"),"5 - This financial year","6 - Next refurbishment"),"7 - Enhancement / Torch Bearer"))))</f>
        <v/>
      </c>
      <c r="K36" s="78" t="n"/>
      <c r="L36" s="78" t="n"/>
      <c r="M36" s="78" t="n"/>
      <c r="N36" s="78" t="n"/>
      <c r="O36" s="78" t="n"/>
      <c r="P36" s="78" t="n"/>
      <c r="Q36" s="78" t="n"/>
    </row>
    <row r="37" ht="15" customHeight="1" s="58">
      <c r="A37" s="78" t="n"/>
      <c r="B37" s="78" t="n"/>
      <c r="C37" s="78" t="n"/>
      <c r="D37" s="78" t="n"/>
      <c r="E37" s="78" t="n"/>
      <c r="F37" s="78" t="n"/>
      <c r="G37" s="78" t="n"/>
      <c r="H37" s="91" t="n"/>
      <c r="I37" s="92">
        <f>IF(OR(G37="",H37=""),"",IF(AND(G37="A",H37&gt;0),"Band A is a no-cost fix — recheck the band",IF(AND(G37="B",H37&gt;25000),"Over 25,000 — this is band C",IF(AND(G37="C",H37&gt;200000),"Over 2 lakh — this is band D",IF(AND(G37="C",H37&lt;25000),"Under 25,000 — this is band B",IF(AND(G37="D",H37&lt;200000),"Under 2 lakh — recheck the band","OK"))))))</f>
        <v/>
      </c>
      <c r="J37" s="81">
        <f>IF(OR($F37="",$G37=""),"",IF($F37="S1",IF(OR($G37="A",$G37="B"),"1 - Do now","2 - Interim now, fix this quarter"),IF($F37="S2",IF(OR($G37="A",$G37="B"),"3 - This quarter","4 - This financial year"),IF($F37="S3",IF(OR($G37="A",$G37="B"),"5 - This financial year","6 - Next refurbishment"),"7 - Enhancement / Torch Bearer"))))</f>
        <v/>
      </c>
      <c r="K37" s="78" t="n"/>
      <c r="L37" s="78" t="n"/>
      <c r="M37" s="78" t="n"/>
      <c r="N37" s="78" t="n"/>
      <c r="O37" s="78" t="n"/>
      <c r="P37" s="78" t="n"/>
      <c r="Q37" s="78" t="n"/>
    </row>
    <row r="38" ht="15" customHeight="1" s="58">
      <c r="A38" s="78" t="n"/>
      <c r="B38" s="78" t="n"/>
      <c r="C38" s="78" t="n"/>
      <c r="D38" s="78" t="n"/>
      <c r="E38" s="78" t="n"/>
      <c r="F38" s="78" t="n"/>
      <c r="G38" s="78" t="n"/>
      <c r="H38" s="91" t="n"/>
      <c r="I38" s="92">
        <f>IF(OR(G38="",H38=""),"",IF(AND(G38="A",H38&gt;0),"Band A is a no-cost fix — recheck the band",IF(AND(G38="B",H38&gt;25000),"Over 25,000 — this is band C",IF(AND(G38="C",H38&gt;200000),"Over 2 lakh — this is band D",IF(AND(G38="C",H38&lt;25000),"Under 25,000 — this is band B",IF(AND(G38="D",H38&lt;200000),"Under 2 lakh — recheck the band","OK"))))))</f>
        <v/>
      </c>
      <c r="J38" s="81">
        <f>IF(OR($F38="",$G38=""),"",IF($F38="S1",IF(OR($G38="A",$G38="B"),"1 - Do now","2 - Interim now, fix this quarter"),IF($F38="S2",IF(OR($G38="A",$G38="B"),"3 - This quarter","4 - This financial year"),IF($F38="S3",IF(OR($G38="A",$G38="B"),"5 - This financial year","6 - Next refurbishment"),"7 - Enhancement / Torch Bearer"))))</f>
        <v/>
      </c>
      <c r="K38" s="78" t="n"/>
      <c r="L38" s="78" t="n"/>
      <c r="M38" s="78" t="n"/>
      <c r="N38" s="78" t="n"/>
      <c r="O38" s="78" t="n"/>
      <c r="P38" s="78" t="n"/>
      <c r="Q38" s="78" t="n"/>
    </row>
    <row r="39" ht="15" customHeight="1" s="58">
      <c r="A39" s="78" t="n"/>
      <c r="B39" s="78" t="n"/>
      <c r="C39" s="78" t="n"/>
      <c r="D39" s="78" t="n"/>
      <c r="E39" s="78" t="n"/>
      <c r="F39" s="78" t="n"/>
      <c r="G39" s="78" t="n"/>
      <c r="H39" s="91" t="n"/>
      <c r="I39" s="92">
        <f>IF(OR(G39="",H39=""),"",IF(AND(G39="A",H39&gt;0),"Band A is a no-cost fix — recheck the band",IF(AND(G39="B",H39&gt;25000),"Over 25,000 — this is band C",IF(AND(G39="C",H39&gt;200000),"Over 2 lakh — this is band D",IF(AND(G39="C",H39&lt;25000),"Under 25,000 — this is band B",IF(AND(G39="D",H39&lt;200000),"Under 2 lakh — recheck the band","OK"))))))</f>
        <v/>
      </c>
      <c r="J39" s="81">
        <f>IF(OR($F39="",$G39=""),"",IF($F39="S1",IF(OR($G39="A",$G39="B"),"1 - Do now","2 - Interim now, fix this quarter"),IF($F39="S2",IF(OR($G39="A",$G39="B"),"3 - This quarter","4 - This financial year"),IF($F39="S3",IF(OR($G39="A",$G39="B"),"5 - This financial year","6 - Next refurbishment"),"7 - Enhancement / Torch Bearer"))))</f>
        <v/>
      </c>
      <c r="K39" s="78" t="n"/>
      <c r="L39" s="78" t="n"/>
      <c r="M39" s="78" t="n"/>
      <c r="N39" s="78" t="n"/>
      <c r="O39" s="78" t="n"/>
      <c r="P39" s="78" t="n"/>
      <c r="Q39" s="78" t="n"/>
    </row>
    <row r="40" ht="15" customHeight="1" s="58">
      <c r="A40" s="78" t="n"/>
      <c r="B40" s="78" t="n"/>
      <c r="C40" s="78" t="n"/>
      <c r="D40" s="78" t="n"/>
      <c r="E40" s="78" t="n"/>
      <c r="F40" s="78" t="n"/>
      <c r="G40" s="78" t="n"/>
      <c r="H40" s="91" t="n"/>
      <c r="I40" s="92">
        <f>IF(OR(G40="",H40=""),"",IF(AND(G40="A",H40&gt;0),"Band A is a no-cost fix — recheck the band",IF(AND(G40="B",H40&gt;25000),"Over 25,000 — this is band C",IF(AND(G40="C",H40&gt;200000),"Over 2 lakh — this is band D",IF(AND(G40="C",H40&lt;25000),"Under 25,000 — this is band B",IF(AND(G40="D",H40&lt;200000),"Under 2 lakh — recheck the band","OK"))))))</f>
        <v/>
      </c>
      <c r="J40" s="81">
        <f>IF(OR($F40="",$G40=""),"",IF($F40="S1",IF(OR($G40="A",$G40="B"),"1 - Do now","2 - Interim now, fix this quarter"),IF($F40="S2",IF(OR($G40="A",$G40="B"),"3 - This quarter","4 - This financial year"),IF($F40="S3",IF(OR($G40="A",$G40="B"),"5 - This financial year","6 - Next refurbishment"),"7 - Enhancement / Torch Bearer"))))</f>
        <v/>
      </c>
      <c r="K40" s="78" t="n"/>
      <c r="L40" s="78" t="n"/>
      <c r="M40" s="78" t="n"/>
      <c r="N40" s="78" t="n"/>
      <c r="O40" s="78" t="n"/>
      <c r="P40" s="78" t="n"/>
      <c r="Q40" s="78" t="n"/>
    </row>
    <row r="41" ht="15" customHeight="1" s="58">
      <c r="A41" s="78" t="n"/>
      <c r="B41" s="78" t="n"/>
      <c r="C41" s="78" t="n"/>
      <c r="D41" s="78" t="n"/>
      <c r="E41" s="78" t="n"/>
      <c r="F41" s="78" t="n"/>
      <c r="G41" s="78" t="n"/>
      <c r="H41" s="91" t="n"/>
      <c r="I41" s="92">
        <f>IF(OR(G41="",H41=""),"",IF(AND(G41="A",H41&gt;0),"Band A is a no-cost fix — recheck the band",IF(AND(G41="B",H41&gt;25000),"Over 25,000 — this is band C",IF(AND(G41="C",H41&gt;200000),"Over 2 lakh — this is band D",IF(AND(G41="C",H41&lt;25000),"Under 25,000 — this is band B",IF(AND(G41="D",H41&lt;200000),"Under 2 lakh — recheck the band","OK"))))))</f>
        <v/>
      </c>
      <c r="J41" s="81">
        <f>IF(OR($F41="",$G41=""),"",IF($F41="S1",IF(OR($G41="A",$G41="B"),"1 - Do now","2 - Interim now, fix this quarter"),IF($F41="S2",IF(OR($G41="A",$G41="B"),"3 - This quarter","4 - This financial year"),IF($F41="S3",IF(OR($G41="A",$G41="B"),"5 - This financial year","6 - Next refurbishment"),"7 - Enhancement / Torch Bearer"))))</f>
        <v/>
      </c>
      <c r="K41" s="78" t="n"/>
      <c r="L41" s="78" t="n"/>
      <c r="M41" s="78" t="n"/>
      <c r="N41" s="78" t="n"/>
      <c r="O41" s="78" t="n"/>
      <c r="P41" s="78" t="n"/>
      <c r="Q41" s="78" t="n"/>
    </row>
    <row r="42" ht="15" customHeight="1" s="58">
      <c r="A42" s="78" t="n"/>
      <c r="B42" s="78" t="n"/>
      <c r="C42" s="78" t="n"/>
      <c r="D42" s="78" t="n"/>
      <c r="E42" s="78" t="n"/>
      <c r="F42" s="78" t="n"/>
      <c r="G42" s="78" t="n"/>
      <c r="H42" s="91" t="n"/>
      <c r="I42" s="92">
        <f>IF(OR(G42="",H42=""),"",IF(AND(G42="A",H42&gt;0),"Band A is a no-cost fix — recheck the band",IF(AND(G42="B",H42&gt;25000),"Over 25,000 — this is band C",IF(AND(G42="C",H42&gt;200000),"Over 2 lakh — this is band D",IF(AND(G42="C",H42&lt;25000),"Under 25,000 — this is band B",IF(AND(G42="D",H42&lt;200000),"Under 2 lakh — recheck the band","OK"))))))</f>
        <v/>
      </c>
      <c r="J42" s="81">
        <f>IF(OR($F42="",$G42=""),"",IF($F42="S1",IF(OR($G42="A",$G42="B"),"1 - Do now","2 - Interim now, fix this quarter"),IF($F42="S2",IF(OR($G42="A",$G42="B"),"3 - This quarter","4 - This financial year"),IF($F42="S3",IF(OR($G42="A",$G42="B"),"5 - This financial year","6 - Next refurbishment"),"7 - Enhancement / Torch Bearer"))))</f>
        <v/>
      </c>
      <c r="K42" s="78" t="n"/>
      <c r="L42" s="78" t="n"/>
      <c r="M42" s="78" t="n"/>
      <c r="N42" s="78" t="n"/>
      <c r="O42" s="78" t="n"/>
      <c r="P42" s="78" t="n"/>
      <c r="Q42" s="78" t="n"/>
    </row>
    <row r="43" ht="15" customHeight="1" s="58">
      <c r="A43" s="78" t="n"/>
      <c r="B43" s="78" t="n"/>
      <c r="C43" s="78" t="n"/>
      <c r="D43" s="78" t="n"/>
      <c r="E43" s="78" t="n"/>
      <c r="F43" s="78" t="n"/>
      <c r="G43" s="78" t="n"/>
      <c r="H43" s="91" t="n"/>
      <c r="I43" s="92">
        <f>IF(OR(G43="",H43=""),"",IF(AND(G43="A",H43&gt;0),"Band A is a no-cost fix — recheck the band",IF(AND(G43="B",H43&gt;25000),"Over 25,000 — this is band C",IF(AND(G43="C",H43&gt;200000),"Over 2 lakh — this is band D",IF(AND(G43="C",H43&lt;25000),"Under 25,000 — this is band B",IF(AND(G43="D",H43&lt;200000),"Under 2 lakh — recheck the band","OK"))))))</f>
        <v/>
      </c>
      <c r="J43" s="81">
        <f>IF(OR($F43="",$G43=""),"",IF($F43="S1",IF(OR($G43="A",$G43="B"),"1 - Do now","2 - Interim now, fix this quarter"),IF($F43="S2",IF(OR($G43="A",$G43="B"),"3 - This quarter","4 - This financial year"),IF($F43="S3",IF(OR($G43="A",$G43="B"),"5 - This financial year","6 - Next refurbishment"),"7 - Enhancement / Torch Bearer"))))</f>
        <v/>
      </c>
      <c r="K43" s="78" t="n"/>
      <c r="L43" s="78" t="n"/>
      <c r="M43" s="78" t="n"/>
      <c r="N43" s="78" t="n"/>
      <c r="O43" s="78" t="n"/>
      <c r="P43" s="78" t="n"/>
      <c r="Q43" s="78" t="n"/>
    </row>
    <row r="44" ht="15" customHeight="1" s="58">
      <c r="A44" s="78" t="n"/>
      <c r="B44" s="78" t="n"/>
      <c r="C44" s="78" t="n"/>
      <c r="D44" s="78" t="n"/>
      <c r="E44" s="78" t="n"/>
      <c r="F44" s="78" t="n"/>
      <c r="G44" s="78" t="n"/>
      <c r="H44" s="91" t="n"/>
      <c r="I44" s="92">
        <f>IF(OR(G44="",H44=""),"",IF(AND(G44="A",H44&gt;0),"Band A is a no-cost fix — recheck the band",IF(AND(G44="B",H44&gt;25000),"Over 25,000 — this is band C",IF(AND(G44="C",H44&gt;200000),"Over 2 lakh — this is band D",IF(AND(G44="C",H44&lt;25000),"Under 25,000 — this is band B",IF(AND(G44="D",H44&lt;200000),"Under 2 lakh — recheck the band","OK"))))))</f>
        <v/>
      </c>
      <c r="J44" s="81">
        <f>IF(OR($F44="",$G44=""),"",IF($F44="S1",IF(OR($G44="A",$G44="B"),"1 - Do now","2 - Interim now, fix this quarter"),IF($F44="S2",IF(OR($G44="A",$G44="B"),"3 - This quarter","4 - This financial year"),IF($F44="S3",IF(OR($G44="A",$G44="B"),"5 - This financial year","6 - Next refurbishment"),"7 - Enhancement / Torch Bearer"))))</f>
        <v/>
      </c>
      <c r="K44" s="78" t="n"/>
      <c r="L44" s="78" t="n"/>
      <c r="M44" s="78" t="n"/>
      <c r="N44" s="78" t="n"/>
      <c r="O44" s="78" t="n"/>
      <c r="P44" s="78" t="n"/>
      <c r="Q44" s="78" t="n"/>
    </row>
    <row r="45" ht="15" customHeight="1" s="58">
      <c r="A45" s="78" t="n"/>
      <c r="B45" s="78" t="n"/>
      <c r="C45" s="78" t="n"/>
      <c r="D45" s="78" t="n"/>
      <c r="E45" s="78" t="n"/>
      <c r="F45" s="78" t="n"/>
      <c r="G45" s="78" t="n"/>
      <c r="H45" s="91" t="n"/>
      <c r="I45" s="92">
        <f>IF(OR(G45="",H45=""),"",IF(AND(G45="A",H45&gt;0),"Band A is a no-cost fix — recheck the band",IF(AND(G45="B",H45&gt;25000),"Over 25,000 — this is band C",IF(AND(G45="C",H45&gt;200000),"Over 2 lakh — this is band D",IF(AND(G45="C",H45&lt;25000),"Under 25,000 — this is band B",IF(AND(G45="D",H45&lt;200000),"Under 2 lakh — recheck the band","OK"))))))</f>
        <v/>
      </c>
      <c r="J45" s="81">
        <f>IF(OR($F45="",$G45=""),"",IF($F45="S1",IF(OR($G45="A",$G45="B"),"1 - Do now","2 - Interim now, fix this quarter"),IF($F45="S2",IF(OR($G45="A",$G45="B"),"3 - This quarter","4 - This financial year"),IF($F45="S3",IF(OR($G45="A",$G45="B"),"5 - This financial year","6 - Next refurbishment"),"7 - Enhancement / Torch Bearer"))))</f>
        <v/>
      </c>
      <c r="K45" s="78" t="n"/>
      <c r="L45" s="78" t="n"/>
      <c r="M45" s="78" t="n"/>
      <c r="N45" s="78" t="n"/>
      <c r="O45" s="78" t="n"/>
      <c r="P45" s="78" t="n"/>
      <c r="Q45" s="78" t="n"/>
    </row>
    <row r="46" ht="15" customHeight="1" s="58">
      <c r="A46" s="78" t="n"/>
      <c r="B46" s="78" t="n"/>
      <c r="C46" s="78" t="n"/>
      <c r="D46" s="78" t="n"/>
      <c r="E46" s="78" t="n"/>
      <c r="F46" s="78" t="n"/>
      <c r="G46" s="78" t="n"/>
      <c r="H46" s="91" t="n"/>
      <c r="I46" s="92">
        <f>IF(OR(G46="",H46=""),"",IF(AND(G46="A",H46&gt;0),"Band A is a no-cost fix — recheck the band",IF(AND(G46="B",H46&gt;25000),"Over 25,000 — this is band C",IF(AND(G46="C",H46&gt;200000),"Over 2 lakh — this is band D",IF(AND(G46="C",H46&lt;25000),"Under 25,000 — this is band B",IF(AND(G46="D",H46&lt;200000),"Under 2 lakh — recheck the band","OK"))))))</f>
        <v/>
      </c>
      <c r="J46" s="81">
        <f>IF(OR($F46="",$G46=""),"",IF($F46="S1",IF(OR($G46="A",$G46="B"),"1 - Do now","2 - Interim now, fix this quarter"),IF($F46="S2",IF(OR($G46="A",$G46="B"),"3 - This quarter","4 - This financial year"),IF($F46="S3",IF(OR($G46="A",$G46="B"),"5 - This financial year","6 - Next refurbishment"),"7 - Enhancement / Torch Bearer"))))</f>
        <v/>
      </c>
      <c r="K46" s="78" t="n"/>
      <c r="L46" s="78" t="n"/>
      <c r="M46" s="78" t="n"/>
      <c r="N46" s="78" t="n"/>
      <c r="O46" s="78" t="n"/>
      <c r="P46" s="78" t="n"/>
      <c r="Q46" s="78" t="n"/>
    </row>
    <row r="47" ht="15" customHeight="1" s="58">
      <c r="A47" s="78" t="n"/>
      <c r="B47" s="78" t="n"/>
      <c r="C47" s="78" t="n"/>
      <c r="D47" s="78" t="n"/>
      <c r="E47" s="78" t="n"/>
      <c r="F47" s="78" t="n"/>
      <c r="G47" s="78" t="n"/>
      <c r="H47" s="91" t="n"/>
      <c r="I47" s="92">
        <f>IF(OR(G47="",H47=""),"",IF(AND(G47="A",H47&gt;0),"Band A is a no-cost fix — recheck the band",IF(AND(G47="B",H47&gt;25000),"Over 25,000 — this is band C",IF(AND(G47="C",H47&gt;200000),"Over 2 lakh — this is band D",IF(AND(G47="C",H47&lt;25000),"Under 25,000 — this is band B",IF(AND(G47="D",H47&lt;200000),"Under 2 lakh — recheck the band","OK"))))))</f>
        <v/>
      </c>
      <c r="J47" s="81">
        <f>IF(OR($F47="",$G47=""),"",IF($F47="S1",IF(OR($G47="A",$G47="B"),"1 - Do now","2 - Interim now, fix this quarter"),IF($F47="S2",IF(OR($G47="A",$G47="B"),"3 - This quarter","4 - This financial year"),IF($F47="S3",IF(OR($G47="A",$G47="B"),"5 - This financial year","6 - Next refurbishment"),"7 - Enhancement / Torch Bearer"))))</f>
        <v/>
      </c>
      <c r="K47" s="78" t="n"/>
      <c r="L47" s="78" t="n"/>
      <c r="M47" s="78" t="n"/>
      <c r="N47" s="78" t="n"/>
      <c r="O47" s="78" t="n"/>
      <c r="P47" s="78" t="n"/>
      <c r="Q47" s="78" t="n"/>
    </row>
    <row r="48" ht="15" customHeight="1" s="58">
      <c r="A48" s="78" t="n"/>
      <c r="B48" s="78" t="n"/>
      <c r="C48" s="78" t="n"/>
      <c r="D48" s="78" t="n"/>
      <c r="E48" s="78" t="n"/>
      <c r="F48" s="78" t="n"/>
      <c r="G48" s="78" t="n"/>
      <c r="H48" s="91" t="n"/>
      <c r="I48" s="92">
        <f>IF(OR(G48="",H48=""),"",IF(AND(G48="A",H48&gt;0),"Band A is a no-cost fix — recheck the band",IF(AND(G48="B",H48&gt;25000),"Over 25,000 — this is band C",IF(AND(G48="C",H48&gt;200000),"Over 2 lakh — this is band D",IF(AND(G48="C",H48&lt;25000),"Under 25,000 — this is band B",IF(AND(G48="D",H48&lt;200000),"Under 2 lakh — recheck the band","OK"))))))</f>
        <v/>
      </c>
      <c r="J48" s="81">
        <f>IF(OR($F48="",$G48=""),"",IF($F48="S1",IF(OR($G48="A",$G48="B"),"1 - Do now","2 - Interim now, fix this quarter"),IF($F48="S2",IF(OR($G48="A",$G48="B"),"3 - This quarter","4 - This financial year"),IF($F48="S3",IF(OR($G48="A",$G48="B"),"5 - This financial year","6 - Next refurbishment"),"7 - Enhancement / Torch Bearer"))))</f>
        <v/>
      </c>
      <c r="K48" s="78" t="n"/>
      <c r="L48" s="78" t="n"/>
      <c r="M48" s="78" t="n"/>
      <c r="N48" s="78" t="n"/>
      <c r="O48" s="78" t="n"/>
      <c r="P48" s="78" t="n"/>
      <c r="Q48" s="78" t="n"/>
    </row>
    <row r="49" ht="15" customHeight="1" s="58">
      <c r="A49" s="78" t="n"/>
      <c r="B49" s="78" t="n"/>
      <c r="C49" s="78" t="n"/>
      <c r="D49" s="78" t="n"/>
      <c r="E49" s="78" t="n"/>
      <c r="F49" s="78" t="n"/>
      <c r="G49" s="78" t="n"/>
      <c r="H49" s="91" t="n"/>
      <c r="I49" s="92">
        <f>IF(OR(G49="",H49=""),"",IF(AND(G49="A",H49&gt;0),"Band A is a no-cost fix — recheck the band",IF(AND(G49="B",H49&gt;25000),"Over 25,000 — this is band C",IF(AND(G49="C",H49&gt;200000),"Over 2 lakh — this is band D",IF(AND(G49="C",H49&lt;25000),"Under 25,000 — this is band B",IF(AND(G49="D",H49&lt;200000),"Under 2 lakh — recheck the band","OK"))))))</f>
        <v/>
      </c>
      <c r="J49" s="81">
        <f>IF(OR($F49="",$G49=""),"",IF($F49="S1",IF(OR($G49="A",$G49="B"),"1 - Do now","2 - Interim now, fix this quarter"),IF($F49="S2",IF(OR($G49="A",$G49="B"),"3 - This quarter","4 - This financial year"),IF($F49="S3",IF(OR($G49="A",$G49="B"),"5 - This financial year","6 - Next refurbishment"),"7 - Enhancement / Torch Bearer"))))</f>
        <v/>
      </c>
      <c r="K49" s="78" t="n"/>
      <c r="L49" s="78" t="n"/>
      <c r="M49" s="78" t="n"/>
      <c r="N49" s="78" t="n"/>
      <c r="O49" s="78" t="n"/>
      <c r="P49" s="78" t="n"/>
      <c r="Q49" s="78" t="n"/>
    </row>
    <row r="50" ht="15" customHeight="1" s="58">
      <c r="A50" s="78" t="n"/>
      <c r="B50" s="78" t="n"/>
      <c r="C50" s="78" t="n"/>
      <c r="D50" s="78" t="n"/>
      <c r="E50" s="78" t="n"/>
      <c r="F50" s="78" t="n"/>
      <c r="G50" s="78" t="n"/>
      <c r="H50" s="91" t="n"/>
      <c r="I50" s="92">
        <f>IF(OR(G50="",H50=""),"",IF(AND(G50="A",H50&gt;0),"Band A is a no-cost fix — recheck the band",IF(AND(G50="B",H50&gt;25000),"Over 25,000 — this is band C",IF(AND(G50="C",H50&gt;200000),"Over 2 lakh — this is band D",IF(AND(G50="C",H50&lt;25000),"Under 25,000 — this is band B",IF(AND(G50="D",H50&lt;200000),"Under 2 lakh — recheck the band","OK"))))))</f>
        <v/>
      </c>
      <c r="J50" s="81">
        <f>IF(OR($F50="",$G50=""),"",IF($F50="S1",IF(OR($G50="A",$G50="B"),"1 - Do now","2 - Interim now, fix this quarter"),IF($F50="S2",IF(OR($G50="A",$G50="B"),"3 - This quarter","4 - This financial year"),IF($F50="S3",IF(OR($G50="A",$G50="B"),"5 - This financial year","6 - Next refurbishment"),"7 - Enhancement / Torch Bearer"))))</f>
        <v/>
      </c>
      <c r="K50" s="78" t="n"/>
      <c r="L50" s="78" t="n"/>
      <c r="M50" s="78" t="n"/>
      <c r="N50" s="78" t="n"/>
      <c r="O50" s="78" t="n"/>
      <c r="P50" s="78" t="n"/>
      <c r="Q50" s="78" t="n"/>
    </row>
    <row r="51" ht="15" customHeight="1" s="58">
      <c r="A51" s="78" t="n"/>
      <c r="B51" s="78" t="n"/>
      <c r="C51" s="78" t="n"/>
      <c r="D51" s="78" t="n"/>
      <c r="E51" s="78" t="n"/>
      <c r="F51" s="78" t="n"/>
      <c r="G51" s="78" t="n"/>
      <c r="H51" s="91" t="n"/>
      <c r="I51" s="92">
        <f>IF(OR(G51="",H51=""),"",IF(AND(G51="A",H51&gt;0),"Band A is a no-cost fix — recheck the band",IF(AND(G51="B",H51&gt;25000),"Over 25,000 — this is band C",IF(AND(G51="C",H51&gt;200000),"Over 2 lakh — this is band D",IF(AND(G51="C",H51&lt;25000),"Under 25,000 — this is band B",IF(AND(G51="D",H51&lt;200000),"Under 2 lakh — recheck the band","OK"))))))</f>
        <v/>
      </c>
      <c r="J51" s="81">
        <f>IF(OR($F51="",$G51=""),"",IF($F51="S1",IF(OR($G51="A",$G51="B"),"1 - Do now","2 - Interim now, fix this quarter"),IF($F51="S2",IF(OR($G51="A",$G51="B"),"3 - This quarter","4 - This financial year"),IF($F51="S3",IF(OR($G51="A",$G51="B"),"5 - This financial year","6 - Next refurbishment"),"7 - Enhancement / Torch Bearer"))))</f>
        <v/>
      </c>
      <c r="K51" s="78" t="n"/>
      <c r="L51" s="78" t="n"/>
      <c r="M51" s="78" t="n"/>
      <c r="N51" s="78" t="n"/>
      <c r="O51" s="78" t="n"/>
      <c r="P51" s="78" t="n"/>
      <c r="Q51" s="78" t="n"/>
    </row>
    <row r="52" ht="15" customHeight="1" s="58">
      <c r="A52" s="78" t="n"/>
      <c r="B52" s="78" t="n"/>
      <c r="C52" s="78" t="n"/>
      <c r="D52" s="78" t="n"/>
      <c r="E52" s="78" t="n"/>
      <c r="F52" s="78" t="n"/>
      <c r="G52" s="78" t="n"/>
      <c r="H52" s="91" t="n"/>
      <c r="I52" s="92">
        <f>IF(OR(G52="",H52=""),"",IF(AND(G52="A",H52&gt;0),"Band A is a no-cost fix — recheck the band",IF(AND(G52="B",H52&gt;25000),"Over 25,000 — this is band C",IF(AND(G52="C",H52&gt;200000),"Over 2 lakh — this is band D",IF(AND(G52="C",H52&lt;25000),"Under 25,000 — this is band B",IF(AND(G52="D",H52&lt;200000),"Under 2 lakh — recheck the band","OK"))))))</f>
        <v/>
      </c>
      <c r="J52" s="81">
        <f>IF(OR($F52="",$G52=""),"",IF($F52="S1",IF(OR($G52="A",$G52="B"),"1 - Do now","2 - Interim now, fix this quarter"),IF($F52="S2",IF(OR($G52="A",$G52="B"),"3 - This quarter","4 - This financial year"),IF($F52="S3",IF(OR($G52="A",$G52="B"),"5 - This financial year","6 - Next refurbishment"),"7 - Enhancement / Torch Bearer"))))</f>
        <v/>
      </c>
      <c r="K52" s="78" t="n"/>
      <c r="L52" s="78" t="n"/>
      <c r="M52" s="78" t="n"/>
      <c r="N52" s="78" t="n"/>
      <c r="O52" s="78" t="n"/>
      <c r="P52" s="78" t="n"/>
      <c r="Q52" s="78" t="n"/>
    </row>
    <row r="53" ht="15" customHeight="1" s="58">
      <c r="A53" s="78" t="n"/>
      <c r="B53" s="78" t="n"/>
      <c r="C53" s="78" t="n"/>
      <c r="D53" s="78" t="n"/>
      <c r="E53" s="78" t="n"/>
      <c r="F53" s="78" t="n"/>
      <c r="G53" s="78" t="n"/>
      <c r="H53" s="91" t="n"/>
      <c r="I53" s="92">
        <f>IF(OR(G53="",H53=""),"",IF(AND(G53="A",H53&gt;0),"Band A is a no-cost fix — recheck the band",IF(AND(G53="B",H53&gt;25000),"Over 25,000 — this is band C",IF(AND(G53="C",H53&gt;200000),"Over 2 lakh — this is band D",IF(AND(G53="C",H53&lt;25000),"Under 25,000 — this is band B",IF(AND(G53="D",H53&lt;200000),"Under 2 lakh — recheck the band","OK"))))))</f>
        <v/>
      </c>
      <c r="J53" s="81">
        <f>IF(OR($F53="",$G53=""),"",IF($F53="S1",IF(OR($G53="A",$G53="B"),"1 - Do now","2 - Interim now, fix this quarter"),IF($F53="S2",IF(OR($G53="A",$G53="B"),"3 - This quarter","4 - This financial year"),IF($F53="S3",IF(OR($G53="A",$G53="B"),"5 - This financial year","6 - Next refurbishment"),"7 - Enhancement / Torch Bearer"))))</f>
        <v/>
      </c>
      <c r="K53" s="78" t="n"/>
      <c r="L53" s="78" t="n"/>
      <c r="M53" s="78" t="n"/>
      <c r="N53" s="78" t="n"/>
      <c r="O53" s="78" t="n"/>
      <c r="P53" s="78" t="n"/>
      <c r="Q53" s="78" t="n"/>
    </row>
    <row r="54" ht="15" customHeight="1" s="58">
      <c r="A54" s="78" t="n"/>
      <c r="B54" s="78" t="n"/>
      <c r="C54" s="78" t="n"/>
      <c r="D54" s="78" t="n"/>
      <c r="E54" s="78" t="n"/>
      <c r="F54" s="78" t="n"/>
      <c r="G54" s="78" t="n"/>
      <c r="H54" s="91" t="n"/>
      <c r="I54" s="92">
        <f>IF(OR(G54="",H54=""),"",IF(AND(G54="A",H54&gt;0),"Band A is a no-cost fix — recheck the band",IF(AND(G54="B",H54&gt;25000),"Over 25,000 — this is band C",IF(AND(G54="C",H54&gt;200000),"Over 2 lakh — this is band D",IF(AND(G54="C",H54&lt;25000),"Under 25,000 — this is band B",IF(AND(G54="D",H54&lt;200000),"Under 2 lakh — recheck the band","OK"))))))</f>
        <v/>
      </c>
      <c r="J54" s="81">
        <f>IF(OR($F54="",$G54=""),"",IF($F54="S1",IF(OR($G54="A",$G54="B"),"1 - Do now","2 - Interim now, fix this quarter"),IF($F54="S2",IF(OR($G54="A",$G54="B"),"3 - This quarter","4 - This financial year"),IF($F54="S3",IF(OR($G54="A",$G54="B"),"5 - This financial year","6 - Next refurbishment"),"7 - Enhancement / Torch Bearer"))))</f>
        <v/>
      </c>
      <c r="K54" s="78" t="n"/>
      <c r="L54" s="78" t="n"/>
      <c r="M54" s="78" t="n"/>
      <c r="N54" s="78" t="n"/>
      <c r="O54" s="78" t="n"/>
      <c r="P54" s="78" t="n"/>
      <c r="Q54" s="78" t="n"/>
    </row>
    <row r="55" ht="15" customHeight="1" s="58">
      <c r="A55" s="78" t="n"/>
      <c r="B55" s="78" t="n"/>
      <c r="C55" s="78" t="n"/>
      <c r="D55" s="78" t="n"/>
      <c r="E55" s="78" t="n"/>
      <c r="F55" s="78" t="n"/>
      <c r="G55" s="78" t="n"/>
      <c r="H55" s="91" t="n"/>
      <c r="I55" s="92">
        <f>IF(OR(G55="",H55=""),"",IF(AND(G55="A",H55&gt;0),"Band A is a no-cost fix — recheck the band",IF(AND(G55="B",H55&gt;25000),"Over 25,000 — this is band C",IF(AND(G55="C",H55&gt;200000),"Over 2 lakh — this is band D",IF(AND(G55="C",H55&lt;25000),"Under 25,000 — this is band B",IF(AND(G55="D",H55&lt;200000),"Under 2 lakh — recheck the band","OK"))))))</f>
        <v/>
      </c>
      <c r="J55" s="81">
        <f>IF(OR($F55="",$G55=""),"",IF($F55="S1",IF(OR($G55="A",$G55="B"),"1 - Do now","2 - Interim now, fix this quarter"),IF($F55="S2",IF(OR($G55="A",$G55="B"),"3 - This quarter","4 - This financial year"),IF($F55="S3",IF(OR($G55="A",$G55="B"),"5 - This financial year","6 - Next refurbishment"),"7 - Enhancement / Torch Bearer"))))</f>
        <v/>
      </c>
      <c r="K55" s="78" t="n"/>
      <c r="L55" s="78" t="n"/>
      <c r="M55" s="78" t="n"/>
      <c r="N55" s="78" t="n"/>
      <c r="O55" s="78" t="n"/>
      <c r="P55" s="78" t="n"/>
      <c r="Q55" s="78" t="n"/>
    </row>
    <row r="56" ht="15" customHeight="1" s="58">
      <c r="A56" s="78" t="n"/>
      <c r="B56" s="78" t="n"/>
      <c r="C56" s="78" t="n"/>
      <c r="D56" s="78" t="n"/>
      <c r="E56" s="78" t="n"/>
      <c r="F56" s="78" t="n"/>
      <c r="G56" s="78" t="n"/>
      <c r="H56" s="91" t="n"/>
      <c r="I56" s="92">
        <f>IF(OR(G56="",H56=""),"",IF(AND(G56="A",H56&gt;0),"Band A is a no-cost fix — recheck the band",IF(AND(G56="B",H56&gt;25000),"Over 25,000 — this is band C",IF(AND(G56="C",H56&gt;200000),"Over 2 lakh — this is band D",IF(AND(G56="C",H56&lt;25000),"Under 25,000 — this is band B",IF(AND(G56="D",H56&lt;200000),"Under 2 lakh — recheck the band","OK"))))))</f>
        <v/>
      </c>
      <c r="J56" s="81">
        <f>IF(OR($F56="",$G56=""),"",IF($F56="S1",IF(OR($G56="A",$G56="B"),"1 - Do now","2 - Interim now, fix this quarter"),IF($F56="S2",IF(OR($G56="A",$G56="B"),"3 - This quarter","4 - This financial year"),IF($F56="S3",IF(OR($G56="A",$G56="B"),"5 - This financial year","6 - Next refurbishment"),"7 - Enhancement / Torch Bearer"))))</f>
        <v/>
      </c>
      <c r="K56" s="78" t="n"/>
      <c r="L56" s="78" t="n"/>
      <c r="M56" s="78" t="n"/>
      <c r="N56" s="78" t="n"/>
      <c r="O56" s="78" t="n"/>
      <c r="P56" s="78" t="n"/>
      <c r="Q56" s="78" t="n"/>
    </row>
    <row r="57" ht="15" customHeight="1" s="58">
      <c r="A57" s="78" t="n"/>
      <c r="B57" s="78" t="n"/>
      <c r="C57" s="78" t="n"/>
      <c r="D57" s="78" t="n"/>
      <c r="E57" s="78" t="n"/>
      <c r="F57" s="78" t="n"/>
      <c r="G57" s="78" t="n"/>
      <c r="H57" s="91" t="n"/>
      <c r="I57" s="92">
        <f>IF(OR(G57="",H57=""),"",IF(AND(G57="A",H57&gt;0),"Band A is a no-cost fix — recheck the band",IF(AND(G57="B",H57&gt;25000),"Over 25,000 — this is band C",IF(AND(G57="C",H57&gt;200000),"Over 2 lakh — this is band D",IF(AND(G57="C",H57&lt;25000),"Under 25,000 — this is band B",IF(AND(G57="D",H57&lt;200000),"Under 2 lakh — recheck the band","OK"))))))</f>
        <v/>
      </c>
      <c r="J57" s="81">
        <f>IF(OR($F57="",$G57=""),"",IF($F57="S1",IF(OR($G57="A",$G57="B"),"1 - Do now","2 - Interim now, fix this quarter"),IF($F57="S2",IF(OR($G57="A",$G57="B"),"3 - This quarter","4 - This financial year"),IF($F57="S3",IF(OR($G57="A",$G57="B"),"5 - This financial year","6 - Next refurbishment"),"7 - Enhancement / Torch Bearer"))))</f>
        <v/>
      </c>
      <c r="K57" s="78" t="n"/>
      <c r="L57" s="78" t="n"/>
      <c r="M57" s="78" t="n"/>
      <c r="N57" s="78" t="n"/>
      <c r="O57" s="78" t="n"/>
      <c r="P57" s="78" t="n"/>
      <c r="Q57" s="78" t="n"/>
    </row>
    <row r="58" ht="15" customHeight="1" s="58">
      <c r="A58" s="78" t="n"/>
      <c r="B58" s="78" t="n"/>
      <c r="C58" s="78" t="n"/>
      <c r="D58" s="78" t="n"/>
      <c r="E58" s="78" t="n"/>
      <c r="F58" s="78" t="n"/>
      <c r="G58" s="78" t="n"/>
      <c r="H58" s="91" t="n"/>
      <c r="I58" s="92">
        <f>IF(OR(G58="",H58=""),"",IF(AND(G58="A",H58&gt;0),"Band A is a no-cost fix — recheck the band",IF(AND(G58="B",H58&gt;25000),"Over 25,000 — this is band C",IF(AND(G58="C",H58&gt;200000),"Over 2 lakh — this is band D",IF(AND(G58="C",H58&lt;25000),"Under 25,000 — this is band B",IF(AND(G58="D",H58&lt;200000),"Under 2 lakh — recheck the band","OK"))))))</f>
        <v/>
      </c>
      <c r="J58" s="81">
        <f>IF(OR($F58="",$G58=""),"",IF($F58="S1",IF(OR($G58="A",$G58="B"),"1 - Do now","2 - Interim now, fix this quarter"),IF($F58="S2",IF(OR($G58="A",$G58="B"),"3 - This quarter","4 - This financial year"),IF($F58="S3",IF(OR($G58="A",$G58="B"),"5 - This financial year","6 - Next refurbishment"),"7 - Enhancement / Torch Bearer"))))</f>
        <v/>
      </c>
      <c r="K58" s="78" t="n"/>
      <c r="L58" s="78" t="n"/>
      <c r="M58" s="78" t="n"/>
      <c r="N58" s="78" t="n"/>
      <c r="O58" s="78" t="n"/>
      <c r="P58" s="78" t="n"/>
      <c r="Q58" s="78" t="n"/>
    </row>
    <row r="59" ht="15" customHeight="1" s="58">
      <c r="A59" s="78" t="n"/>
      <c r="B59" s="78" t="n"/>
      <c r="C59" s="78" t="n"/>
      <c r="D59" s="78" t="n"/>
      <c r="E59" s="78" t="n"/>
      <c r="F59" s="78" t="n"/>
      <c r="G59" s="78" t="n"/>
      <c r="H59" s="91" t="n"/>
      <c r="I59" s="92">
        <f>IF(OR(G59="",H59=""),"",IF(AND(G59="A",H59&gt;0),"Band A is a no-cost fix — recheck the band",IF(AND(G59="B",H59&gt;25000),"Over 25,000 — this is band C",IF(AND(G59="C",H59&gt;200000),"Over 2 lakh — this is band D",IF(AND(G59="C",H59&lt;25000),"Under 25,000 — this is band B",IF(AND(G59="D",H59&lt;200000),"Under 2 lakh — recheck the band","OK"))))))</f>
        <v/>
      </c>
      <c r="J59" s="81">
        <f>IF(OR($F59="",$G59=""),"",IF($F59="S1",IF(OR($G59="A",$G59="B"),"1 - Do now","2 - Interim now, fix this quarter"),IF($F59="S2",IF(OR($G59="A",$G59="B"),"3 - This quarter","4 - This financial year"),IF($F59="S3",IF(OR($G59="A",$G59="B"),"5 - This financial year","6 - Next refurbishment"),"7 - Enhancement / Torch Bearer"))))</f>
        <v/>
      </c>
      <c r="K59" s="78" t="n"/>
      <c r="L59" s="78" t="n"/>
      <c r="M59" s="78" t="n"/>
      <c r="N59" s="78" t="n"/>
      <c r="O59" s="78" t="n"/>
      <c r="P59" s="78" t="n"/>
      <c r="Q59" s="78" t="n"/>
    </row>
    <row r="60" ht="15" customHeight="1" s="58">
      <c r="A60" s="78" t="n"/>
      <c r="B60" s="78" t="n"/>
      <c r="C60" s="78" t="n"/>
      <c r="D60" s="78" t="n"/>
      <c r="E60" s="78" t="n"/>
      <c r="F60" s="78" t="n"/>
      <c r="G60" s="78" t="n"/>
      <c r="H60" s="91" t="n"/>
      <c r="I60" s="92">
        <f>IF(OR(G60="",H60=""),"",IF(AND(G60="A",H60&gt;0),"Band A is a no-cost fix — recheck the band",IF(AND(G60="B",H60&gt;25000),"Over 25,000 — this is band C",IF(AND(G60="C",H60&gt;200000),"Over 2 lakh — this is band D",IF(AND(G60="C",H60&lt;25000),"Under 25,000 — this is band B",IF(AND(G60="D",H60&lt;200000),"Under 2 lakh — recheck the band","OK"))))))</f>
        <v/>
      </c>
      <c r="J60" s="81">
        <f>IF(OR($F60="",$G60=""),"",IF($F60="S1",IF(OR($G60="A",$G60="B"),"1 - Do now","2 - Interim now, fix this quarter"),IF($F60="S2",IF(OR($G60="A",$G60="B"),"3 - This quarter","4 - This financial year"),IF($F60="S3",IF(OR($G60="A",$G60="B"),"5 - This financial year","6 - Next refurbishment"),"7 - Enhancement / Torch Bearer"))))</f>
        <v/>
      </c>
      <c r="K60" s="78" t="n"/>
      <c r="L60" s="78" t="n"/>
      <c r="M60" s="78" t="n"/>
      <c r="N60" s="78" t="n"/>
      <c r="O60" s="78" t="n"/>
      <c r="P60" s="78" t="n"/>
      <c r="Q60" s="78" t="n"/>
    </row>
    <row r="61" ht="15" customHeight="1" s="58">
      <c r="A61" s="78" t="n"/>
      <c r="B61" s="78" t="n"/>
      <c r="C61" s="78" t="n"/>
      <c r="D61" s="78" t="n"/>
      <c r="E61" s="78" t="n"/>
      <c r="F61" s="78" t="n"/>
      <c r="G61" s="78" t="n"/>
      <c r="H61" s="91" t="n"/>
      <c r="I61" s="92">
        <f>IF(OR(G61="",H61=""),"",IF(AND(G61="A",H61&gt;0),"Band A is a no-cost fix — recheck the band",IF(AND(G61="B",H61&gt;25000),"Over 25,000 — this is band C",IF(AND(G61="C",H61&gt;200000),"Over 2 lakh — this is band D",IF(AND(G61="C",H61&lt;25000),"Under 25,000 — this is band B",IF(AND(G61="D",H61&lt;200000),"Under 2 lakh — recheck the band","OK"))))))</f>
        <v/>
      </c>
      <c r="J61" s="81">
        <f>IF(OR($F61="",$G61=""),"",IF($F61="S1",IF(OR($G61="A",$G61="B"),"1 - Do now","2 - Interim now, fix this quarter"),IF($F61="S2",IF(OR($G61="A",$G61="B"),"3 - This quarter","4 - This financial year"),IF($F61="S3",IF(OR($G61="A",$G61="B"),"5 - This financial year","6 - Next refurbishment"),"7 - Enhancement / Torch Bearer"))))</f>
        <v/>
      </c>
      <c r="K61" s="78" t="n"/>
      <c r="L61" s="78" t="n"/>
      <c r="M61" s="78" t="n"/>
      <c r="N61" s="78" t="n"/>
      <c r="O61" s="78" t="n"/>
      <c r="P61" s="78" t="n"/>
      <c r="Q61" s="78" t="n"/>
    </row>
    <row r="62" ht="15" customHeight="1" s="58">
      <c r="A62" s="78" t="n"/>
      <c r="B62" s="78" t="n"/>
      <c r="C62" s="78" t="n"/>
      <c r="D62" s="78" t="n"/>
      <c r="E62" s="78" t="n"/>
      <c r="F62" s="78" t="n"/>
      <c r="G62" s="78" t="n"/>
      <c r="H62" s="91" t="n"/>
      <c r="I62" s="92">
        <f>IF(OR(G62="",H62=""),"",IF(AND(G62="A",H62&gt;0),"Band A is a no-cost fix — recheck the band",IF(AND(G62="B",H62&gt;25000),"Over 25,000 — this is band C",IF(AND(G62="C",H62&gt;200000),"Over 2 lakh — this is band D",IF(AND(G62="C",H62&lt;25000),"Under 25,000 — this is band B",IF(AND(G62="D",H62&lt;200000),"Under 2 lakh — recheck the band","OK"))))))</f>
        <v/>
      </c>
      <c r="J62" s="81">
        <f>IF(OR($F62="",$G62=""),"",IF($F62="S1",IF(OR($G62="A",$G62="B"),"1 - Do now","2 - Interim now, fix this quarter"),IF($F62="S2",IF(OR($G62="A",$G62="B"),"3 - This quarter","4 - This financial year"),IF($F62="S3",IF(OR($G62="A",$G62="B"),"5 - This financial year","6 - Next refurbishment"),"7 - Enhancement / Torch Bearer"))))</f>
        <v/>
      </c>
      <c r="K62" s="78" t="n"/>
      <c r="L62" s="78" t="n"/>
      <c r="M62" s="78" t="n"/>
      <c r="N62" s="78" t="n"/>
      <c r="O62" s="78" t="n"/>
      <c r="P62" s="78" t="n"/>
      <c r="Q62" s="78" t="n"/>
    </row>
    <row r="63" ht="15" customHeight="1" s="58">
      <c r="A63" s="78" t="n"/>
      <c r="B63" s="78" t="n"/>
      <c r="C63" s="78" t="n"/>
      <c r="D63" s="78" t="n"/>
      <c r="E63" s="78" t="n"/>
      <c r="F63" s="78" t="n"/>
      <c r="G63" s="78" t="n"/>
      <c r="H63" s="91" t="n"/>
      <c r="I63" s="92">
        <f>IF(OR(G63="",H63=""),"",IF(AND(G63="A",H63&gt;0),"Band A is a no-cost fix — recheck the band",IF(AND(G63="B",H63&gt;25000),"Over 25,000 — this is band C",IF(AND(G63="C",H63&gt;200000),"Over 2 lakh — this is band D",IF(AND(G63="C",H63&lt;25000),"Under 25,000 — this is band B",IF(AND(G63="D",H63&lt;200000),"Under 2 lakh — recheck the band","OK"))))))</f>
        <v/>
      </c>
      <c r="J63" s="81">
        <f>IF(OR($F63="",$G63=""),"",IF($F63="S1",IF(OR($G63="A",$G63="B"),"1 - Do now","2 - Interim now, fix this quarter"),IF($F63="S2",IF(OR($G63="A",$G63="B"),"3 - This quarter","4 - This financial year"),IF($F63="S3",IF(OR($G63="A",$G63="B"),"5 - This financial year","6 - Next refurbishment"),"7 - Enhancement / Torch Bearer"))))</f>
        <v/>
      </c>
      <c r="K63" s="78" t="n"/>
      <c r="L63" s="78" t="n"/>
      <c r="M63" s="78" t="n"/>
      <c r="N63" s="78" t="n"/>
      <c r="O63" s="78" t="n"/>
      <c r="P63" s="78" t="n"/>
      <c r="Q63" s="78" t="n"/>
    </row>
    <row r="64" ht="15" customHeight="1" s="58">
      <c r="A64" s="78" t="n"/>
      <c r="B64" s="78" t="n"/>
      <c r="C64" s="78" t="n"/>
      <c r="D64" s="78" t="n"/>
      <c r="E64" s="78" t="n"/>
      <c r="F64" s="78" t="n"/>
      <c r="G64" s="78" t="n"/>
      <c r="H64" s="91" t="n"/>
      <c r="I64" s="92">
        <f>IF(OR(G64="",H64=""),"",IF(AND(G64="A",H64&gt;0),"Band A is a no-cost fix — recheck the band",IF(AND(G64="B",H64&gt;25000),"Over 25,000 — this is band C",IF(AND(G64="C",H64&gt;200000),"Over 2 lakh — this is band D",IF(AND(G64="C",H64&lt;25000),"Under 25,000 — this is band B",IF(AND(G64="D",H64&lt;200000),"Under 2 lakh — recheck the band","OK"))))))</f>
        <v/>
      </c>
      <c r="J64" s="81">
        <f>IF(OR($F64="",$G64=""),"",IF($F64="S1",IF(OR($G64="A",$G64="B"),"1 - Do now","2 - Interim now, fix this quarter"),IF($F64="S2",IF(OR($G64="A",$G64="B"),"3 - This quarter","4 - This financial year"),IF($F64="S3",IF(OR($G64="A",$G64="B"),"5 - This financial year","6 - Next refurbishment"),"7 - Enhancement / Torch Bearer"))))</f>
        <v/>
      </c>
      <c r="K64" s="78" t="n"/>
      <c r="L64" s="78" t="n"/>
      <c r="M64" s="78" t="n"/>
      <c r="N64" s="78" t="n"/>
      <c r="O64" s="78" t="n"/>
      <c r="P64" s="78" t="n"/>
      <c r="Q64" s="78" t="n"/>
    </row>
    <row r="65" ht="15" customHeight="1" s="58">
      <c r="A65" s="78" t="n"/>
      <c r="B65" s="78" t="n"/>
      <c r="C65" s="78" t="n"/>
      <c r="D65" s="78" t="n"/>
      <c r="E65" s="78" t="n"/>
      <c r="F65" s="78" t="n"/>
      <c r="G65" s="78" t="n"/>
      <c r="H65" s="91" t="n"/>
      <c r="I65" s="92">
        <f>IF(OR(G65="",H65=""),"",IF(AND(G65="A",H65&gt;0),"Band A is a no-cost fix — recheck the band",IF(AND(G65="B",H65&gt;25000),"Over 25,000 — this is band C",IF(AND(G65="C",H65&gt;200000),"Over 2 lakh — this is band D",IF(AND(G65="C",H65&lt;25000),"Under 25,000 — this is band B",IF(AND(G65="D",H65&lt;200000),"Under 2 lakh — recheck the band","OK"))))))</f>
        <v/>
      </c>
      <c r="J65" s="81">
        <f>IF(OR($F65="",$G65=""),"",IF($F65="S1",IF(OR($G65="A",$G65="B"),"1 - Do now","2 - Interim now, fix this quarter"),IF($F65="S2",IF(OR($G65="A",$G65="B"),"3 - This quarter","4 - This financial year"),IF($F65="S3",IF(OR($G65="A",$G65="B"),"5 - This financial year","6 - Next refurbishment"),"7 - Enhancement / Torch Bearer"))))</f>
        <v/>
      </c>
      <c r="K65" s="78" t="n"/>
      <c r="L65" s="78" t="n"/>
      <c r="M65" s="78" t="n"/>
      <c r="N65" s="78" t="n"/>
      <c r="O65" s="78" t="n"/>
      <c r="P65" s="78" t="n"/>
      <c r="Q65" s="78" t="n"/>
    </row>
    <row r="66" ht="15" customHeight="1" s="58">
      <c r="A66" s="78" t="n"/>
      <c r="B66" s="78" t="n"/>
      <c r="C66" s="78" t="n"/>
      <c r="D66" s="78" t="n"/>
      <c r="E66" s="78" t="n"/>
      <c r="F66" s="78" t="n"/>
      <c r="G66" s="78" t="n"/>
      <c r="H66" s="91" t="n"/>
      <c r="I66" s="92">
        <f>IF(OR(G66="",H66=""),"",IF(AND(G66="A",H66&gt;0),"Band A is a no-cost fix — recheck the band",IF(AND(G66="B",H66&gt;25000),"Over 25,000 — this is band C",IF(AND(G66="C",H66&gt;200000),"Over 2 lakh — this is band D",IF(AND(G66="C",H66&lt;25000),"Under 25,000 — this is band B",IF(AND(G66="D",H66&lt;200000),"Under 2 lakh — recheck the band","OK"))))))</f>
        <v/>
      </c>
      <c r="J66" s="81">
        <f>IF(OR($F66="",$G66=""),"",IF($F66="S1",IF(OR($G66="A",$G66="B"),"1 - Do now","2 - Interim now, fix this quarter"),IF($F66="S2",IF(OR($G66="A",$G66="B"),"3 - This quarter","4 - This financial year"),IF($F66="S3",IF(OR($G66="A",$G66="B"),"5 - This financial year","6 - Next refurbishment"),"7 - Enhancement / Torch Bearer"))))</f>
        <v/>
      </c>
      <c r="K66" s="78" t="n"/>
      <c r="L66" s="78" t="n"/>
      <c r="M66" s="78" t="n"/>
      <c r="N66" s="78" t="n"/>
      <c r="O66" s="78" t="n"/>
      <c r="P66" s="78" t="n"/>
      <c r="Q66" s="78" t="n"/>
    </row>
    <row r="67" ht="15" customHeight="1" s="58">
      <c r="A67" s="78" t="n"/>
      <c r="B67" s="78" t="n"/>
      <c r="C67" s="78" t="n"/>
      <c r="D67" s="78" t="n"/>
      <c r="E67" s="78" t="n"/>
      <c r="F67" s="78" t="n"/>
      <c r="G67" s="78" t="n"/>
      <c r="H67" s="91" t="n"/>
      <c r="I67" s="92">
        <f>IF(OR(G67="",H67=""),"",IF(AND(G67="A",H67&gt;0),"Band A is a no-cost fix — recheck the band",IF(AND(G67="B",H67&gt;25000),"Over 25,000 — this is band C",IF(AND(G67="C",H67&gt;200000),"Over 2 lakh — this is band D",IF(AND(G67="C",H67&lt;25000),"Under 25,000 — this is band B",IF(AND(G67="D",H67&lt;200000),"Under 2 lakh — recheck the band","OK"))))))</f>
        <v/>
      </c>
      <c r="J67" s="81">
        <f>IF(OR($F67="",$G67=""),"",IF($F67="S1",IF(OR($G67="A",$G67="B"),"1 - Do now","2 - Interim now, fix this quarter"),IF($F67="S2",IF(OR($G67="A",$G67="B"),"3 - This quarter","4 - This financial year"),IF($F67="S3",IF(OR($G67="A",$G67="B"),"5 - This financial year","6 - Next refurbishment"),"7 - Enhancement / Torch Bearer"))))</f>
        <v/>
      </c>
      <c r="K67" s="78" t="n"/>
      <c r="L67" s="78" t="n"/>
      <c r="M67" s="78" t="n"/>
      <c r="N67" s="78" t="n"/>
      <c r="O67" s="78" t="n"/>
      <c r="P67" s="78" t="n"/>
      <c r="Q67" s="78" t="n"/>
    </row>
    <row r="68" ht="15" customHeight="1" s="58">
      <c r="A68" s="78" t="n"/>
      <c r="B68" s="78" t="n"/>
      <c r="C68" s="78" t="n"/>
      <c r="D68" s="78" t="n"/>
      <c r="E68" s="78" t="n"/>
      <c r="F68" s="78" t="n"/>
      <c r="G68" s="78" t="n"/>
      <c r="H68" s="91" t="n"/>
      <c r="I68" s="92">
        <f>IF(OR(G68="",H68=""),"",IF(AND(G68="A",H68&gt;0),"Band A is a no-cost fix — recheck the band",IF(AND(G68="B",H68&gt;25000),"Over 25,000 — this is band C",IF(AND(G68="C",H68&gt;200000),"Over 2 lakh — this is band D",IF(AND(G68="C",H68&lt;25000),"Under 25,000 — this is band B",IF(AND(G68="D",H68&lt;200000),"Under 2 lakh — recheck the band","OK"))))))</f>
        <v/>
      </c>
      <c r="J68" s="81">
        <f>IF(OR($F68="",$G68=""),"",IF($F68="S1",IF(OR($G68="A",$G68="B"),"1 - Do now","2 - Interim now, fix this quarter"),IF($F68="S2",IF(OR($G68="A",$G68="B"),"3 - This quarter","4 - This financial year"),IF($F68="S3",IF(OR($G68="A",$G68="B"),"5 - This financial year","6 - Next refurbishment"),"7 - Enhancement / Torch Bearer"))))</f>
        <v/>
      </c>
      <c r="K68" s="78" t="n"/>
      <c r="L68" s="78" t="n"/>
      <c r="M68" s="78" t="n"/>
      <c r="N68" s="78" t="n"/>
      <c r="O68" s="78" t="n"/>
      <c r="P68" s="78" t="n"/>
      <c r="Q68" s="78" t="n"/>
    </row>
    <row r="69" ht="15" customHeight="1" s="58">
      <c r="A69" s="78" t="n"/>
      <c r="B69" s="78" t="n"/>
      <c r="C69" s="78" t="n"/>
      <c r="D69" s="78" t="n"/>
      <c r="E69" s="78" t="n"/>
      <c r="F69" s="78" t="n"/>
      <c r="G69" s="78" t="n"/>
      <c r="H69" s="91" t="n"/>
      <c r="I69" s="92">
        <f>IF(OR(G69="",H69=""),"",IF(AND(G69="A",H69&gt;0),"Band A is a no-cost fix — recheck the band",IF(AND(G69="B",H69&gt;25000),"Over 25,000 — this is band C",IF(AND(G69="C",H69&gt;200000),"Over 2 lakh — this is band D",IF(AND(G69="C",H69&lt;25000),"Under 25,000 — this is band B",IF(AND(G69="D",H69&lt;200000),"Under 2 lakh — recheck the band","OK"))))))</f>
        <v/>
      </c>
      <c r="J69" s="81">
        <f>IF(OR($F69="",$G69=""),"",IF($F69="S1",IF(OR($G69="A",$G69="B"),"1 - Do now","2 - Interim now, fix this quarter"),IF($F69="S2",IF(OR($G69="A",$G69="B"),"3 - This quarter","4 - This financial year"),IF($F69="S3",IF(OR($G69="A",$G69="B"),"5 - This financial year","6 - Next refurbishment"),"7 - Enhancement / Torch Bearer"))))</f>
        <v/>
      </c>
      <c r="K69" s="78" t="n"/>
      <c r="L69" s="78" t="n"/>
      <c r="M69" s="78" t="n"/>
      <c r="N69" s="78" t="n"/>
      <c r="O69" s="78" t="n"/>
      <c r="P69" s="78" t="n"/>
      <c r="Q69" s="78" t="n"/>
    </row>
    <row r="70" ht="15" customHeight="1" s="58">
      <c r="A70" s="78" t="n"/>
      <c r="B70" s="78" t="n"/>
      <c r="C70" s="78" t="n"/>
      <c r="D70" s="78" t="n"/>
      <c r="E70" s="78" t="n"/>
      <c r="F70" s="78" t="n"/>
      <c r="G70" s="78" t="n"/>
      <c r="H70" s="91" t="n"/>
      <c r="I70" s="92">
        <f>IF(OR(G70="",H70=""),"",IF(AND(G70="A",H70&gt;0),"Band A is a no-cost fix — recheck the band",IF(AND(G70="B",H70&gt;25000),"Over 25,000 — this is band C",IF(AND(G70="C",H70&gt;200000),"Over 2 lakh — this is band D",IF(AND(G70="C",H70&lt;25000),"Under 25,000 — this is band B",IF(AND(G70="D",H70&lt;200000),"Under 2 lakh — recheck the band","OK"))))))</f>
        <v/>
      </c>
      <c r="J70" s="81">
        <f>IF(OR($F70="",$G70=""),"",IF($F70="S1",IF(OR($G70="A",$G70="B"),"1 - Do now","2 - Interim now, fix this quarter"),IF($F70="S2",IF(OR($G70="A",$G70="B"),"3 - This quarter","4 - This financial year"),IF($F70="S3",IF(OR($G70="A",$G70="B"),"5 - This financial year","6 - Next refurbishment"),"7 - Enhancement / Torch Bearer"))))</f>
        <v/>
      </c>
      <c r="K70" s="78" t="n"/>
      <c r="L70" s="78" t="n"/>
      <c r="M70" s="78" t="n"/>
      <c r="N70" s="78" t="n"/>
      <c r="O70" s="78" t="n"/>
      <c r="P70" s="78" t="n"/>
      <c r="Q70" s="78" t="n"/>
    </row>
    <row r="71" ht="15" customHeight="1" s="58">
      <c r="A71" s="78" t="n"/>
      <c r="B71" s="78" t="n"/>
      <c r="C71" s="78" t="n"/>
      <c r="D71" s="78" t="n"/>
      <c r="E71" s="78" t="n"/>
      <c r="F71" s="78" t="n"/>
      <c r="G71" s="78" t="n"/>
      <c r="H71" s="91" t="n"/>
      <c r="I71" s="92">
        <f>IF(OR(G71="",H71=""),"",IF(AND(G71="A",H71&gt;0),"Band A is a no-cost fix — recheck the band",IF(AND(G71="B",H71&gt;25000),"Over 25,000 — this is band C",IF(AND(G71="C",H71&gt;200000),"Over 2 lakh — this is band D",IF(AND(G71="C",H71&lt;25000),"Under 25,000 — this is band B",IF(AND(G71="D",H71&lt;200000),"Under 2 lakh — recheck the band","OK"))))))</f>
        <v/>
      </c>
      <c r="J71" s="81">
        <f>IF(OR($F71="",$G71=""),"",IF($F71="S1",IF(OR($G71="A",$G71="B"),"1 - Do now","2 - Interim now, fix this quarter"),IF($F71="S2",IF(OR($G71="A",$G71="B"),"3 - This quarter","4 - This financial year"),IF($F71="S3",IF(OR($G71="A",$G71="B"),"5 - This financial year","6 - Next refurbishment"),"7 - Enhancement / Torch Bearer"))))</f>
        <v/>
      </c>
      <c r="K71" s="78" t="n"/>
      <c r="L71" s="78" t="n"/>
      <c r="M71" s="78" t="n"/>
      <c r="N71" s="78" t="n"/>
      <c r="O71" s="78" t="n"/>
      <c r="P71" s="78" t="n"/>
      <c r="Q71" s="78" t="n"/>
    </row>
    <row r="72" ht="15" customHeight="1" s="58">
      <c r="A72" s="78" t="n"/>
      <c r="B72" s="78" t="n"/>
      <c r="C72" s="78" t="n"/>
      <c r="D72" s="78" t="n"/>
      <c r="E72" s="78" t="n"/>
      <c r="F72" s="78" t="n"/>
      <c r="G72" s="78" t="n"/>
      <c r="H72" s="91" t="n"/>
      <c r="I72" s="92">
        <f>IF(OR(G72="",H72=""),"",IF(AND(G72="A",H72&gt;0),"Band A is a no-cost fix — recheck the band",IF(AND(G72="B",H72&gt;25000),"Over 25,000 — this is band C",IF(AND(G72="C",H72&gt;200000),"Over 2 lakh — this is band D",IF(AND(G72="C",H72&lt;25000),"Under 25,000 — this is band B",IF(AND(G72="D",H72&lt;200000),"Under 2 lakh — recheck the band","OK"))))))</f>
        <v/>
      </c>
      <c r="J72" s="81">
        <f>IF(OR($F72="",$G72=""),"",IF($F72="S1",IF(OR($G72="A",$G72="B"),"1 - Do now","2 - Interim now, fix this quarter"),IF($F72="S2",IF(OR($G72="A",$G72="B"),"3 - This quarter","4 - This financial year"),IF($F72="S3",IF(OR($G72="A",$G72="B"),"5 - This financial year","6 - Next refurbishment"),"7 - Enhancement / Torch Bearer"))))</f>
        <v/>
      </c>
      <c r="K72" s="78" t="n"/>
      <c r="L72" s="78" t="n"/>
      <c r="M72" s="78" t="n"/>
      <c r="N72" s="78" t="n"/>
      <c r="O72" s="78" t="n"/>
      <c r="P72" s="78" t="n"/>
      <c r="Q72" s="78" t="n"/>
    </row>
    <row r="73" ht="15" customHeight="1" s="58">
      <c r="A73" s="78" t="n"/>
      <c r="B73" s="78" t="n"/>
      <c r="C73" s="78" t="n"/>
      <c r="D73" s="78" t="n"/>
      <c r="E73" s="78" t="n"/>
      <c r="F73" s="78" t="n"/>
      <c r="G73" s="78" t="n"/>
      <c r="H73" s="91" t="n"/>
      <c r="I73" s="92">
        <f>IF(OR(G73="",H73=""),"",IF(AND(G73="A",H73&gt;0),"Band A is a no-cost fix — recheck the band",IF(AND(G73="B",H73&gt;25000),"Over 25,000 — this is band C",IF(AND(G73="C",H73&gt;200000),"Over 2 lakh — this is band D",IF(AND(G73="C",H73&lt;25000),"Under 25,000 — this is band B",IF(AND(G73="D",H73&lt;200000),"Under 2 lakh — recheck the band","OK"))))))</f>
        <v/>
      </c>
      <c r="J73" s="81">
        <f>IF(OR($F73="",$G73=""),"",IF($F73="S1",IF(OR($G73="A",$G73="B"),"1 - Do now","2 - Interim now, fix this quarter"),IF($F73="S2",IF(OR($G73="A",$G73="B"),"3 - This quarter","4 - This financial year"),IF($F73="S3",IF(OR($G73="A",$G73="B"),"5 - This financial year","6 - Next refurbishment"),"7 - Enhancement / Torch Bearer"))))</f>
        <v/>
      </c>
      <c r="K73" s="78" t="n"/>
      <c r="L73" s="78" t="n"/>
      <c r="M73" s="78" t="n"/>
      <c r="N73" s="78" t="n"/>
      <c r="O73" s="78" t="n"/>
      <c r="P73" s="78" t="n"/>
      <c r="Q73" s="78" t="n"/>
    </row>
    <row r="74" ht="15" customHeight="1" s="58">
      <c r="A74" s="78" t="n"/>
      <c r="B74" s="78" t="n"/>
      <c r="C74" s="78" t="n"/>
      <c r="D74" s="78" t="n"/>
      <c r="E74" s="78" t="n"/>
      <c r="F74" s="78" t="n"/>
      <c r="G74" s="78" t="n"/>
      <c r="H74" s="91" t="n"/>
      <c r="I74" s="92">
        <f>IF(OR(G74="",H74=""),"",IF(AND(G74="A",H74&gt;0),"Band A is a no-cost fix — recheck the band",IF(AND(G74="B",H74&gt;25000),"Over 25,000 — this is band C",IF(AND(G74="C",H74&gt;200000),"Over 2 lakh — this is band D",IF(AND(G74="C",H74&lt;25000),"Under 25,000 — this is band B",IF(AND(G74="D",H74&lt;200000),"Under 2 lakh — recheck the band","OK"))))))</f>
        <v/>
      </c>
      <c r="J74" s="81">
        <f>IF(OR($F74="",$G74=""),"",IF($F74="S1",IF(OR($G74="A",$G74="B"),"1 - Do now","2 - Interim now, fix this quarter"),IF($F74="S2",IF(OR($G74="A",$G74="B"),"3 - This quarter","4 - This financial year"),IF($F74="S3",IF(OR($G74="A",$G74="B"),"5 - This financial year","6 - Next refurbishment"),"7 - Enhancement / Torch Bearer"))))</f>
        <v/>
      </c>
      <c r="K74" s="78" t="n"/>
      <c r="L74" s="78" t="n"/>
      <c r="M74" s="78" t="n"/>
      <c r="N74" s="78" t="n"/>
      <c r="O74" s="78" t="n"/>
      <c r="P74" s="78" t="n"/>
      <c r="Q74" s="78" t="n"/>
    </row>
    <row r="75" ht="15" customHeight="1" s="58">
      <c r="A75" s="78" t="n"/>
      <c r="B75" s="78" t="n"/>
      <c r="C75" s="78" t="n"/>
      <c r="D75" s="78" t="n"/>
      <c r="E75" s="78" t="n"/>
      <c r="F75" s="78" t="n"/>
      <c r="G75" s="78" t="n"/>
      <c r="H75" s="91" t="n"/>
      <c r="I75" s="92">
        <f>IF(OR(G75="",H75=""),"",IF(AND(G75="A",H75&gt;0),"Band A is a no-cost fix — recheck the band",IF(AND(G75="B",H75&gt;25000),"Over 25,000 — this is band C",IF(AND(G75="C",H75&gt;200000),"Over 2 lakh — this is band D",IF(AND(G75="C",H75&lt;25000),"Under 25,000 — this is band B",IF(AND(G75="D",H75&lt;200000),"Under 2 lakh — recheck the band","OK"))))))</f>
        <v/>
      </c>
      <c r="J75" s="81">
        <f>IF(OR($F75="",$G75=""),"",IF($F75="S1",IF(OR($G75="A",$G75="B"),"1 - Do now","2 - Interim now, fix this quarter"),IF($F75="S2",IF(OR($G75="A",$G75="B"),"3 - This quarter","4 - This financial year"),IF($F75="S3",IF(OR($G75="A",$G75="B"),"5 - This financial year","6 - Next refurbishment"),"7 - Enhancement / Torch Bearer"))))</f>
        <v/>
      </c>
      <c r="K75" s="78" t="n"/>
      <c r="L75" s="78" t="n"/>
      <c r="M75" s="78" t="n"/>
      <c r="N75" s="78" t="n"/>
      <c r="O75" s="78" t="n"/>
      <c r="P75" s="78" t="n"/>
      <c r="Q75" s="78" t="n"/>
    </row>
    <row r="76" ht="15" customHeight="1" s="58">
      <c r="A76" s="78" t="n"/>
      <c r="B76" s="78" t="n"/>
      <c r="C76" s="78" t="n"/>
      <c r="D76" s="78" t="n"/>
      <c r="E76" s="78" t="n"/>
      <c r="F76" s="78" t="n"/>
      <c r="G76" s="78" t="n"/>
      <c r="H76" s="91" t="n"/>
      <c r="I76" s="92">
        <f>IF(OR(G76="",H76=""),"",IF(AND(G76="A",H76&gt;0),"Band A is a no-cost fix — recheck the band",IF(AND(G76="B",H76&gt;25000),"Over 25,000 — this is band C",IF(AND(G76="C",H76&gt;200000),"Over 2 lakh — this is band D",IF(AND(G76="C",H76&lt;25000),"Under 25,000 — this is band B",IF(AND(G76="D",H76&lt;200000),"Under 2 lakh — recheck the band","OK"))))))</f>
        <v/>
      </c>
      <c r="J76" s="81">
        <f>IF(OR($F76="",$G76=""),"",IF($F76="S1",IF(OR($G76="A",$G76="B"),"1 - Do now","2 - Interim now, fix this quarter"),IF($F76="S2",IF(OR($G76="A",$G76="B"),"3 - This quarter","4 - This financial year"),IF($F76="S3",IF(OR($G76="A",$G76="B"),"5 - This financial year","6 - Next refurbishment"),"7 - Enhancement / Torch Bearer"))))</f>
        <v/>
      </c>
      <c r="K76" s="78" t="n"/>
      <c r="L76" s="78" t="n"/>
      <c r="M76" s="78" t="n"/>
      <c r="N76" s="78" t="n"/>
      <c r="O76" s="78" t="n"/>
      <c r="P76" s="78" t="n"/>
      <c r="Q76" s="78" t="n"/>
    </row>
    <row r="77" ht="15" customHeight="1" s="58">
      <c r="A77" s="78" t="n"/>
      <c r="B77" s="78" t="n"/>
      <c r="C77" s="78" t="n"/>
      <c r="D77" s="78" t="n"/>
      <c r="E77" s="78" t="n"/>
      <c r="F77" s="78" t="n"/>
      <c r="G77" s="78" t="n"/>
      <c r="H77" s="91" t="n"/>
      <c r="I77" s="92">
        <f>IF(OR(G77="",H77=""),"",IF(AND(G77="A",H77&gt;0),"Band A is a no-cost fix — recheck the band",IF(AND(G77="B",H77&gt;25000),"Over 25,000 — this is band C",IF(AND(G77="C",H77&gt;200000),"Over 2 lakh — this is band D",IF(AND(G77="C",H77&lt;25000),"Under 25,000 — this is band B",IF(AND(G77="D",H77&lt;200000),"Under 2 lakh — recheck the band","OK"))))))</f>
        <v/>
      </c>
      <c r="J77" s="81">
        <f>IF(OR($F77="",$G77=""),"",IF($F77="S1",IF(OR($G77="A",$G77="B"),"1 - Do now","2 - Interim now, fix this quarter"),IF($F77="S2",IF(OR($G77="A",$G77="B"),"3 - This quarter","4 - This financial year"),IF($F77="S3",IF(OR($G77="A",$G77="B"),"5 - This financial year","6 - Next refurbishment"),"7 - Enhancement / Torch Bearer"))))</f>
        <v/>
      </c>
      <c r="K77" s="78" t="n"/>
      <c r="L77" s="78" t="n"/>
      <c r="M77" s="78" t="n"/>
      <c r="N77" s="78" t="n"/>
      <c r="O77" s="78" t="n"/>
      <c r="P77" s="78" t="n"/>
      <c r="Q77" s="78" t="n"/>
    </row>
    <row r="78" ht="15" customHeight="1" s="58">
      <c r="A78" s="78" t="n"/>
      <c r="B78" s="78" t="n"/>
      <c r="C78" s="78" t="n"/>
      <c r="D78" s="78" t="n"/>
      <c r="E78" s="78" t="n"/>
      <c r="F78" s="78" t="n"/>
      <c r="G78" s="78" t="n"/>
      <c r="H78" s="91" t="n"/>
      <c r="I78" s="92">
        <f>IF(OR(G78="",H78=""),"",IF(AND(G78="A",H78&gt;0),"Band A is a no-cost fix — recheck the band",IF(AND(G78="B",H78&gt;25000),"Over 25,000 — this is band C",IF(AND(G78="C",H78&gt;200000),"Over 2 lakh — this is band D",IF(AND(G78="C",H78&lt;25000),"Under 25,000 — this is band B",IF(AND(G78="D",H78&lt;200000),"Under 2 lakh — recheck the band","OK"))))))</f>
        <v/>
      </c>
      <c r="J78" s="81">
        <f>IF(OR($F78="",$G78=""),"",IF($F78="S1",IF(OR($G78="A",$G78="B"),"1 - Do now","2 - Interim now, fix this quarter"),IF($F78="S2",IF(OR($G78="A",$G78="B"),"3 - This quarter","4 - This financial year"),IF($F78="S3",IF(OR($G78="A",$G78="B"),"5 - This financial year","6 - Next refurbishment"),"7 - Enhancement / Torch Bearer"))))</f>
        <v/>
      </c>
      <c r="K78" s="78" t="n"/>
      <c r="L78" s="78" t="n"/>
      <c r="M78" s="78" t="n"/>
      <c r="N78" s="78" t="n"/>
      <c r="O78" s="78" t="n"/>
      <c r="P78" s="78" t="n"/>
      <c r="Q78" s="78" t="n"/>
    </row>
    <row r="79" ht="15" customHeight="1" s="58">
      <c r="A79" s="78" t="n"/>
      <c r="B79" s="78" t="n"/>
      <c r="C79" s="78" t="n"/>
      <c r="D79" s="78" t="n"/>
      <c r="E79" s="78" t="n"/>
      <c r="F79" s="78" t="n"/>
      <c r="G79" s="78" t="n"/>
      <c r="H79" s="91" t="n"/>
      <c r="I79" s="92">
        <f>IF(OR(G79="",H79=""),"",IF(AND(G79="A",H79&gt;0),"Band A is a no-cost fix — recheck the band",IF(AND(G79="B",H79&gt;25000),"Over 25,000 — this is band C",IF(AND(G79="C",H79&gt;200000),"Over 2 lakh — this is band D",IF(AND(G79="C",H79&lt;25000),"Under 25,000 — this is band B",IF(AND(G79="D",H79&lt;200000),"Under 2 lakh — recheck the band","OK"))))))</f>
        <v/>
      </c>
      <c r="J79" s="81">
        <f>IF(OR($F79="",$G79=""),"",IF($F79="S1",IF(OR($G79="A",$G79="B"),"1 - Do now","2 - Interim now, fix this quarter"),IF($F79="S2",IF(OR($G79="A",$G79="B"),"3 - This quarter","4 - This financial year"),IF($F79="S3",IF(OR($G79="A",$G79="B"),"5 - This financial year","6 - Next refurbishment"),"7 - Enhancement / Torch Bearer"))))</f>
        <v/>
      </c>
      <c r="K79" s="78" t="n"/>
      <c r="L79" s="78" t="n"/>
      <c r="M79" s="78" t="n"/>
      <c r="N79" s="78" t="n"/>
      <c r="O79" s="78" t="n"/>
      <c r="P79" s="78" t="n"/>
      <c r="Q79" s="78" t="n"/>
    </row>
    <row r="80" ht="15" customHeight="1" s="58">
      <c r="A80" s="78" t="n"/>
      <c r="B80" s="78" t="n"/>
      <c r="C80" s="78" t="n"/>
      <c r="D80" s="78" t="n"/>
      <c r="E80" s="78" t="n"/>
      <c r="F80" s="78" t="n"/>
      <c r="G80" s="78" t="n"/>
      <c r="H80" s="91" t="n"/>
      <c r="I80" s="92">
        <f>IF(OR(G80="",H80=""),"",IF(AND(G80="A",H80&gt;0),"Band A is a no-cost fix — recheck the band",IF(AND(G80="B",H80&gt;25000),"Over 25,000 — this is band C",IF(AND(G80="C",H80&gt;200000),"Over 2 lakh — this is band D",IF(AND(G80="C",H80&lt;25000),"Under 25,000 — this is band B",IF(AND(G80="D",H80&lt;200000),"Under 2 lakh — recheck the band","OK"))))))</f>
        <v/>
      </c>
      <c r="J80" s="81">
        <f>IF(OR($F80="",$G80=""),"",IF($F80="S1",IF(OR($G80="A",$G80="B"),"1 - Do now","2 - Interim now, fix this quarter"),IF($F80="S2",IF(OR($G80="A",$G80="B"),"3 - This quarter","4 - This financial year"),IF($F80="S3",IF(OR($G80="A",$G80="B"),"5 - This financial year","6 - Next refurbishment"),"7 - Enhancement / Torch Bearer"))))</f>
        <v/>
      </c>
      <c r="K80" s="78" t="n"/>
      <c r="L80" s="78" t="n"/>
      <c r="M80" s="78" t="n"/>
      <c r="N80" s="78" t="n"/>
      <c r="O80" s="78" t="n"/>
      <c r="P80" s="78" t="n"/>
      <c r="Q80" s="78" t="n"/>
    </row>
    <row r="81" ht="15" customHeight="1" s="58">
      <c r="A81" s="78" t="n"/>
      <c r="B81" s="78" t="n"/>
      <c r="C81" s="78" t="n"/>
      <c r="D81" s="78" t="n"/>
      <c r="E81" s="78" t="n"/>
      <c r="F81" s="78" t="n"/>
      <c r="G81" s="78" t="n"/>
      <c r="H81" s="91" t="n"/>
      <c r="I81" s="92">
        <f>IF(OR(G81="",H81=""),"",IF(AND(G81="A",H81&gt;0),"Band A is a no-cost fix — recheck the band",IF(AND(G81="B",H81&gt;25000),"Over 25,000 — this is band C",IF(AND(G81="C",H81&gt;200000),"Over 2 lakh — this is band D",IF(AND(G81="C",H81&lt;25000),"Under 25,000 — this is band B",IF(AND(G81="D",H81&lt;200000),"Under 2 lakh — recheck the band","OK"))))))</f>
        <v/>
      </c>
      <c r="J81" s="81">
        <f>IF(OR($F81="",$G81=""),"",IF($F81="S1",IF(OR($G81="A",$G81="B"),"1 - Do now","2 - Interim now, fix this quarter"),IF($F81="S2",IF(OR($G81="A",$G81="B"),"3 - This quarter","4 - This financial year"),IF($F81="S3",IF(OR($G81="A",$G81="B"),"5 - This financial year","6 - Next refurbishment"),"7 - Enhancement / Torch Bearer"))))</f>
        <v/>
      </c>
      <c r="K81" s="78" t="n"/>
      <c r="L81" s="78" t="n"/>
      <c r="M81" s="78" t="n"/>
      <c r="N81" s="78" t="n"/>
      <c r="O81" s="78" t="n"/>
      <c r="P81" s="78" t="n"/>
      <c r="Q81" s="78" t="n"/>
    </row>
    <row r="82" ht="15" customHeight="1" s="58">
      <c r="A82" s="78" t="n"/>
      <c r="B82" s="78" t="n"/>
      <c r="C82" s="78" t="n"/>
      <c r="D82" s="78" t="n"/>
      <c r="E82" s="78" t="n"/>
      <c r="F82" s="78" t="n"/>
      <c r="G82" s="78" t="n"/>
      <c r="H82" s="91" t="n"/>
      <c r="I82" s="92">
        <f>IF(OR(G82="",H82=""),"",IF(AND(G82="A",H82&gt;0),"Band A is a no-cost fix — recheck the band",IF(AND(G82="B",H82&gt;25000),"Over 25,000 — this is band C",IF(AND(G82="C",H82&gt;200000),"Over 2 lakh — this is band D",IF(AND(G82="C",H82&lt;25000),"Under 25,000 — this is band B",IF(AND(G82="D",H82&lt;200000),"Under 2 lakh — recheck the band","OK"))))))</f>
        <v/>
      </c>
      <c r="J82" s="81">
        <f>IF(OR($F82="",$G82=""),"",IF($F82="S1",IF(OR($G82="A",$G82="B"),"1 - Do now","2 - Interim now, fix this quarter"),IF($F82="S2",IF(OR($G82="A",$G82="B"),"3 - This quarter","4 - This financial year"),IF($F82="S3",IF(OR($G82="A",$G82="B"),"5 - This financial year","6 - Next refurbishment"),"7 - Enhancement / Torch Bearer"))))</f>
        <v/>
      </c>
      <c r="K82" s="78" t="n"/>
      <c r="L82" s="78" t="n"/>
      <c r="M82" s="78" t="n"/>
      <c r="N82" s="78" t="n"/>
      <c r="O82" s="78" t="n"/>
      <c r="P82" s="78" t="n"/>
      <c r="Q82" s="78" t="n"/>
    </row>
    <row r="83" ht="15" customHeight="1" s="58">
      <c r="A83" s="78" t="n"/>
      <c r="B83" s="78" t="n"/>
      <c r="C83" s="78" t="n"/>
      <c r="D83" s="78" t="n"/>
      <c r="E83" s="78" t="n"/>
      <c r="F83" s="78" t="n"/>
      <c r="G83" s="78" t="n"/>
      <c r="H83" s="91" t="n"/>
      <c r="I83" s="92">
        <f>IF(OR(G83="",H83=""),"",IF(AND(G83="A",H83&gt;0),"Band A is a no-cost fix — recheck the band",IF(AND(G83="B",H83&gt;25000),"Over 25,000 — this is band C",IF(AND(G83="C",H83&gt;200000),"Over 2 lakh — this is band D",IF(AND(G83="C",H83&lt;25000),"Under 25,000 — this is band B",IF(AND(G83="D",H83&lt;200000),"Under 2 lakh — recheck the band","OK"))))))</f>
        <v/>
      </c>
      <c r="J83" s="81">
        <f>IF(OR($F83="",$G83=""),"",IF($F83="S1",IF(OR($G83="A",$G83="B"),"1 - Do now","2 - Interim now, fix this quarter"),IF($F83="S2",IF(OR($G83="A",$G83="B"),"3 - This quarter","4 - This financial year"),IF($F83="S3",IF(OR($G83="A",$G83="B"),"5 - This financial year","6 - Next refurbishment"),"7 - Enhancement / Torch Bearer"))))</f>
        <v/>
      </c>
      <c r="K83" s="78" t="n"/>
      <c r="L83" s="78" t="n"/>
      <c r="M83" s="78" t="n"/>
      <c r="N83" s="78" t="n"/>
      <c r="O83" s="78" t="n"/>
      <c r="P83" s="78" t="n"/>
      <c r="Q83" s="78" t="n"/>
    </row>
    <row r="84" ht="15" customHeight="1" s="58">
      <c r="A84" s="78" t="n"/>
      <c r="B84" s="78" t="n"/>
      <c r="C84" s="78" t="n"/>
      <c r="D84" s="78" t="n"/>
      <c r="E84" s="78" t="n"/>
      <c r="F84" s="78" t="n"/>
      <c r="G84" s="78" t="n"/>
      <c r="H84" s="91" t="n"/>
      <c r="I84" s="92">
        <f>IF(OR(G84="",H84=""),"",IF(AND(G84="A",H84&gt;0),"Band A is a no-cost fix — recheck the band",IF(AND(G84="B",H84&gt;25000),"Over 25,000 — this is band C",IF(AND(G84="C",H84&gt;200000),"Over 2 lakh — this is band D",IF(AND(G84="C",H84&lt;25000),"Under 25,000 — this is band B",IF(AND(G84="D",H84&lt;200000),"Under 2 lakh — recheck the band","OK"))))))</f>
        <v/>
      </c>
      <c r="J84" s="81">
        <f>IF(OR($F84="",$G84=""),"",IF($F84="S1",IF(OR($G84="A",$G84="B"),"1 - Do now","2 - Interim now, fix this quarter"),IF($F84="S2",IF(OR($G84="A",$G84="B"),"3 - This quarter","4 - This financial year"),IF($F84="S3",IF(OR($G84="A",$G84="B"),"5 - This financial year","6 - Next refurbishment"),"7 - Enhancement / Torch Bearer"))))</f>
        <v/>
      </c>
      <c r="K84" s="78" t="n"/>
      <c r="L84" s="78" t="n"/>
      <c r="M84" s="78" t="n"/>
      <c r="N84" s="78" t="n"/>
      <c r="O84" s="78" t="n"/>
      <c r="P84" s="78" t="n"/>
      <c r="Q84" s="78" t="n"/>
    </row>
    <row r="85" ht="15" customHeight="1" s="58">
      <c r="A85" s="78" t="n"/>
      <c r="B85" s="78" t="n"/>
      <c r="C85" s="78" t="n"/>
      <c r="D85" s="78" t="n"/>
      <c r="E85" s="78" t="n"/>
      <c r="F85" s="78" t="n"/>
      <c r="G85" s="78" t="n"/>
      <c r="H85" s="91" t="n"/>
      <c r="I85" s="92">
        <f>IF(OR(G85="",H85=""),"",IF(AND(G85="A",H85&gt;0),"Band A is a no-cost fix — recheck the band",IF(AND(G85="B",H85&gt;25000),"Over 25,000 — this is band C",IF(AND(G85="C",H85&gt;200000),"Over 2 lakh — this is band D",IF(AND(G85="C",H85&lt;25000),"Under 25,000 — this is band B",IF(AND(G85="D",H85&lt;200000),"Under 2 lakh — recheck the band","OK"))))))</f>
        <v/>
      </c>
      <c r="J85" s="81">
        <f>IF(OR($F85="",$G85=""),"",IF($F85="S1",IF(OR($G85="A",$G85="B"),"1 - Do now","2 - Interim now, fix this quarter"),IF($F85="S2",IF(OR($G85="A",$G85="B"),"3 - This quarter","4 - This financial year"),IF($F85="S3",IF(OR($G85="A",$G85="B"),"5 - This financial year","6 - Next refurbishment"),"7 - Enhancement / Torch Bearer"))))</f>
        <v/>
      </c>
      <c r="K85" s="78" t="n"/>
      <c r="L85" s="78" t="n"/>
      <c r="M85" s="78" t="n"/>
      <c r="N85" s="78" t="n"/>
      <c r="O85" s="78" t="n"/>
      <c r="P85" s="78" t="n"/>
      <c r="Q85" s="78" t="n"/>
    </row>
    <row r="86" ht="15" customHeight="1" s="58">
      <c r="A86" s="78" t="n"/>
      <c r="B86" s="78" t="n"/>
      <c r="C86" s="78" t="n"/>
      <c r="D86" s="78" t="n"/>
      <c r="E86" s="78" t="n"/>
      <c r="F86" s="78" t="n"/>
      <c r="G86" s="78" t="n"/>
      <c r="H86" s="91" t="n"/>
      <c r="I86" s="92">
        <f>IF(OR(G86="",H86=""),"",IF(AND(G86="A",H86&gt;0),"Band A is a no-cost fix — recheck the band",IF(AND(G86="B",H86&gt;25000),"Over 25,000 — this is band C",IF(AND(G86="C",H86&gt;200000),"Over 2 lakh — this is band D",IF(AND(G86="C",H86&lt;25000),"Under 25,000 — this is band B",IF(AND(G86="D",H86&lt;200000),"Under 2 lakh — recheck the band","OK"))))))</f>
        <v/>
      </c>
      <c r="J86" s="81">
        <f>IF(OR($F86="",$G86=""),"",IF($F86="S1",IF(OR($G86="A",$G86="B"),"1 - Do now","2 - Interim now, fix this quarter"),IF($F86="S2",IF(OR($G86="A",$G86="B"),"3 - This quarter","4 - This financial year"),IF($F86="S3",IF(OR($G86="A",$G86="B"),"5 - This financial year","6 - Next refurbishment"),"7 - Enhancement / Torch Bearer"))))</f>
        <v/>
      </c>
      <c r="K86" s="78" t="n"/>
      <c r="L86" s="78" t="n"/>
      <c r="M86" s="78" t="n"/>
      <c r="N86" s="78" t="n"/>
      <c r="O86" s="78" t="n"/>
      <c r="P86" s="78" t="n"/>
      <c r="Q86" s="78" t="n"/>
    </row>
    <row r="87" ht="15" customHeight="1" s="58">
      <c r="A87" s="78" t="n"/>
      <c r="B87" s="78" t="n"/>
      <c r="C87" s="78" t="n"/>
      <c r="D87" s="78" t="n"/>
      <c r="E87" s="78" t="n"/>
      <c r="F87" s="78" t="n"/>
      <c r="G87" s="78" t="n"/>
      <c r="H87" s="91" t="n"/>
      <c r="I87" s="92">
        <f>IF(OR(G87="",H87=""),"",IF(AND(G87="A",H87&gt;0),"Band A is a no-cost fix — recheck the band",IF(AND(G87="B",H87&gt;25000),"Over 25,000 — this is band C",IF(AND(G87="C",H87&gt;200000),"Over 2 lakh — this is band D",IF(AND(G87="C",H87&lt;25000),"Under 25,000 — this is band B",IF(AND(G87="D",H87&lt;200000),"Under 2 lakh — recheck the band","OK"))))))</f>
        <v/>
      </c>
      <c r="J87" s="81">
        <f>IF(OR($F87="",$G87=""),"",IF($F87="S1",IF(OR($G87="A",$G87="B"),"1 - Do now","2 - Interim now, fix this quarter"),IF($F87="S2",IF(OR($G87="A",$G87="B"),"3 - This quarter","4 - This financial year"),IF($F87="S3",IF(OR($G87="A",$G87="B"),"5 - This financial year","6 - Next refurbishment"),"7 - Enhancement / Torch Bearer"))))</f>
        <v/>
      </c>
      <c r="K87" s="78" t="n"/>
      <c r="L87" s="78" t="n"/>
      <c r="M87" s="78" t="n"/>
      <c r="N87" s="78" t="n"/>
      <c r="O87" s="78" t="n"/>
      <c r="P87" s="78" t="n"/>
      <c r="Q87" s="78" t="n"/>
    </row>
    <row r="88" ht="15" customHeight="1" s="58">
      <c r="A88" s="78" t="n"/>
      <c r="B88" s="78" t="n"/>
      <c r="C88" s="78" t="n"/>
      <c r="D88" s="78" t="n"/>
      <c r="E88" s="78" t="n"/>
      <c r="F88" s="78" t="n"/>
      <c r="G88" s="78" t="n"/>
      <c r="H88" s="91" t="n"/>
      <c r="I88" s="92">
        <f>IF(OR(G88="",H88=""),"",IF(AND(G88="A",H88&gt;0),"Band A is a no-cost fix — recheck the band",IF(AND(G88="B",H88&gt;25000),"Over 25,000 — this is band C",IF(AND(G88="C",H88&gt;200000),"Over 2 lakh — this is band D",IF(AND(G88="C",H88&lt;25000),"Under 25,000 — this is band B",IF(AND(G88="D",H88&lt;200000),"Under 2 lakh — recheck the band","OK"))))))</f>
        <v/>
      </c>
      <c r="J88" s="81">
        <f>IF(OR($F88="",$G88=""),"",IF($F88="S1",IF(OR($G88="A",$G88="B"),"1 - Do now","2 - Interim now, fix this quarter"),IF($F88="S2",IF(OR($G88="A",$G88="B"),"3 - This quarter","4 - This financial year"),IF($F88="S3",IF(OR($G88="A",$G88="B"),"5 - This financial year","6 - Next refurbishment"),"7 - Enhancement / Torch Bearer"))))</f>
        <v/>
      </c>
      <c r="K88" s="78" t="n"/>
      <c r="L88" s="78" t="n"/>
      <c r="M88" s="78" t="n"/>
      <c r="N88" s="78" t="n"/>
      <c r="O88" s="78" t="n"/>
      <c r="P88" s="78" t="n"/>
      <c r="Q88" s="78" t="n"/>
    </row>
    <row r="89" ht="15" customHeight="1" s="58">
      <c r="A89" s="78" t="n"/>
      <c r="B89" s="78" t="n"/>
      <c r="C89" s="78" t="n"/>
      <c r="D89" s="78" t="n"/>
      <c r="E89" s="78" t="n"/>
      <c r="F89" s="78" t="n"/>
      <c r="G89" s="78" t="n"/>
      <c r="H89" s="91" t="n"/>
      <c r="I89" s="92">
        <f>IF(OR(G89="",H89=""),"",IF(AND(G89="A",H89&gt;0),"Band A is a no-cost fix — recheck the band",IF(AND(G89="B",H89&gt;25000),"Over 25,000 — this is band C",IF(AND(G89="C",H89&gt;200000),"Over 2 lakh — this is band D",IF(AND(G89="C",H89&lt;25000),"Under 25,000 — this is band B",IF(AND(G89="D",H89&lt;200000),"Under 2 lakh — recheck the band","OK"))))))</f>
        <v/>
      </c>
      <c r="J89" s="81">
        <f>IF(OR($F89="",$G89=""),"",IF($F89="S1",IF(OR($G89="A",$G89="B"),"1 - Do now","2 - Interim now, fix this quarter"),IF($F89="S2",IF(OR($G89="A",$G89="B"),"3 - This quarter","4 - This financial year"),IF($F89="S3",IF(OR($G89="A",$G89="B"),"5 - This financial year","6 - Next refurbishment"),"7 - Enhancement / Torch Bearer"))))</f>
        <v/>
      </c>
      <c r="K89" s="78" t="n"/>
      <c r="L89" s="78" t="n"/>
      <c r="M89" s="78" t="n"/>
      <c r="N89" s="78" t="n"/>
      <c r="O89" s="78" t="n"/>
      <c r="P89" s="78" t="n"/>
      <c r="Q89" s="78" t="n"/>
    </row>
    <row r="90" ht="15" customHeight="1" s="58">
      <c r="A90" s="78" t="n"/>
      <c r="B90" s="78" t="n"/>
      <c r="C90" s="78" t="n"/>
      <c r="D90" s="78" t="n"/>
      <c r="E90" s="78" t="n"/>
      <c r="F90" s="78" t="n"/>
      <c r="G90" s="78" t="n"/>
      <c r="H90" s="91" t="n"/>
      <c r="I90" s="92">
        <f>IF(OR(G90="",H90=""),"",IF(AND(G90="A",H90&gt;0),"Band A is a no-cost fix — recheck the band",IF(AND(G90="B",H90&gt;25000),"Over 25,000 — this is band C",IF(AND(G90="C",H90&gt;200000),"Over 2 lakh — this is band D",IF(AND(G90="C",H90&lt;25000),"Under 25,000 — this is band B",IF(AND(G90="D",H90&lt;200000),"Under 2 lakh — recheck the band","OK"))))))</f>
        <v/>
      </c>
      <c r="J90" s="81">
        <f>IF(OR($F90="",$G90=""),"",IF($F90="S1",IF(OR($G90="A",$G90="B"),"1 - Do now","2 - Interim now, fix this quarter"),IF($F90="S2",IF(OR($G90="A",$G90="B"),"3 - This quarter","4 - This financial year"),IF($F90="S3",IF(OR($G90="A",$G90="B"),"5 - This financial year","6 - Next refurbishment"),"7 - Enhancement / Torch Bearer"))))</f>
        <v/>
      </c>
      <c r="K90" s="78" t="n"/>
      <c r="L90" s="78" t="n"/>
      <c r="M90" s="78" t="n"/>
      <c r="N90" s="78" t="n"/>
      <c r="O90" s="78" t="n"/>
      <c r="P90" s="78" t="n"/>
      <c r="Q90" s="78" t="n"/>
    </row>
    <row r="91" ht="15" customHeight="1" s="58">
      <c r="A91" s="78" t="n"/>
      <c r="B91" s="78" t="n"/>
      <c r="C91" s="78" t="n"/>
      <c r="D91" s="78" t="n"/>
      <c r="E91" s="78" t="n"/>
      <c r="F91" s="78" t="n"/>
      <c r="G91" s="78" t="n"/>
      <c r="H91" s="91" t="n"/>
      <c r="I91" s="92">
        <f>IF(OR(G91="",H91=""),"",IF(AND(G91="A",H91&gt;0),"Band A is a no-cost fix — recheck the band",IF(AND(G91="B",H91&gt;25000),"Over 25,000 — this is band C",IF(AND(G91="C",H91&gt;200000),"Over 2 lakh — this is band D",IF(AND(G91="C",H91&lt;25000),"Under 25,000 — this is band B",IF(AND(G91="D",H91&lt;200000),"Under 2 lakh — recheck the band","OK"))))))</f>
        <v/>
      </c>
      <c r="J91" s="81">
        <f>IF(OR($F91="",$G91=""),"",IF($F91="S1",IF(OR($G91="A",$G91="B"),"1 - Do now","2 - Interim now, fix this quarter"),IF($F91="S2",IF(OR($G91="A",$G91="B"),"3 - This quarter","4 - This financial year"),IF($F91="S3",IF(OR($G91="A",$G91="B"),"5 - This financial year","6 - Next refurbishment"),"7 - Enhancement / Torch Bearer"))))</f>
        <v/>
      </c>
      <c r="K91" s="78" t="n"/>
      <c r="L91" s="78" t="n"/>
      <c r="M91" s="78" t="n"/>
      <c r="N91" s="78" t="n"/>
      <c r="O91" s="78" t="n"/>
      <c r="P91" s="78" t="n"/>
      <c r="Q91" s="78" t="n"/>
    </row>
    <row r="92" ht="15" customHeight="1" s="58">
      <c r="A92" s="78" t="n"/>
      <c r="B92" s="78" t="n"/>
      <c r="C92" s="78" t="n"/>
      <c r="D92" s="78" t="n"/>
      <c r="E92" s="78" t="n"/>
      <c r="F92" s="78" t="n"/>
      <c r="G92" s="78" t="n"/>
      <c r="H92" s="91" t="n"/>
      <c r="I92" s="92">
        <f>IF(OR(G92="",H92=""),"",IF(AND(G92="A",H92&gt;0),"Band A is a no-cost fix — recheck the band",IF(AND(G92="B",H92&gt;25000),"Over 25,000 — this is band C",IF(AND(G92="C",H92&gt;200000),"Over 2 lakh — this is band D",IF(AND(G92="C",H92&lt;25000),"Under 25,000 — this is band B",IF(AND(G92="D",H92&lt;200000),"Under 2 lakh — recheck the band","OK"))))))</f>
        <v/>
      </c>
      <c r="J92" s="81">
        <f>IF(OR($F92="",$G92=""),"",IF($F92="S1",IF(OR($G92="A",$G92="B"),"1 - Do now","2 - Interim now, fix this quarter"),IF($F92="S2",IF(OR($G92="A",$G92="B"),"3 - This quarter","4 - This financial year"),IF($F92="S3",IF(OR($G92="A",$G92="B"),"5 - This financial year","6 - Next refurbishment"),"7 - Enhancement / Torch Bearer"))))</f>
        <v/>
      </c>
      <c r="K92" s="78" t="n"/>
      <c r="L92" s="78" t="n"/>
      <c r="M92" s="78" t="n"/>
      <c r="N92" s="78" t="n"/>
      <c r="O92" s="78" t="n"/>
      <c r="P92" s="78" t="n"/>
      <c r="Q92" s="78" t="n"/>
    </row>
    <row r="93" ht="15" customHeight="1" s="58">
      <c r="A93" s="78" t="n"/>
      <c r="B93" s="78" t="n"/>
      <c r="C93" s="78" t="n"/>
      <c r="D93" s="78" t="n"/>
      <c r="E93" s="78" t="n"/>
      <c r="F93" s="78" t="n"/>
      <c r="G93" s="78" t="n"/>
      <c r="H93" s="91" t="n"/>
      <c r="I93" s="92">
        <f>IF(OR(G93="",H93=""),"",IF(AND(G93="A",H93&gt;0),"Band A is a no-cost fix — recheck the band",IF(AND(G93="B",H93&gt;25000),"Over 25,000 — this is band C",IF(AND(G93="C",H93&gt;200000),"Over 2 lakh — this is band D",IF(AND(G93="C",H93&lt;25000),"Under 25,000 — this is band B",IF(AND(G93="D",H93&lt;200000),"Under 2 lakh — recheck the band","OK"))))))</f>
        <v/>
      </c>
      <c r="J93" s="81">
        <f>IF(OR($F93="",$G93=""),"",IF($F93="S1",IF(OR($G93="A",$G93="B"),"1 - Do now","2 - Interim now, fix this quarter"),IF($F93="S2",IF(OR($G93="A",$G93="B"),"3 - This quarter","4 - This financial year"),IF($F93="S3",IF(OR($G93="A",$G93="B"),"5 - This financial year","6 - Next refurbishment"),"7 - Enhancement / Torch Bearer"))))</f>
        <v/>
      </c>
      <c r="K93" s="78" t="n"/>
      <c r="L93" s="78" t="n"/>
      <c r="M93" s="78" t="n"/>
      <c r="N93" s="78" t="n"/>
      <c r="O93" s="78" t="n"/>
      <c r="P93" s="78" t="n"/>
      <c r="Q93" s="78" t="n"/>
    </row>
    <row r="94" ht="15" customHeight="1" s="58">
      <c r="A94" s="78" t="n"/>
      <c r="B94" s="78" t="n"/>
      <c r="C94" s="78" t="n"/>
      <c r="D94" s="78" t="n"/>
      <c r="E94" s="78" t="n"/>
      <c r="F94" s="78" t="n"/>
      <c r="G94" s="78" t="n"/>
      <c r="H94" s="91" t="n"/>
      <c r="I94" s="92">
        <f>IF(OR(G94="",H94=""),"",IF(AND(G94="A",H94&gt;0),"Band A is a no-cost fix — recheck the band",IF(AND(G94="B",H94&gt;25000),"Over 25,000 — this is band C",IF(AND(G94="C",H94&gt;200000),"Over 2 lakh — this is band D",IF(AND(G94="C",H94&lt;25000),"Under 25,000 — this is band B",IF(AND(G94="D",H94&lt;200000),"Under 2 lakh — recheck the band","OK"))))))</f>
        <v/>
      </c>
      <c r="J94" s="81">
        <f>IF(OR($F94="",$G94=""),"",IF($F94="S1",IF(OR($G94="A",$G94="B"),"1 - Do now","2 - Interim now, fix this quarter"),IF($F94="S2",IF(OR($G94="A",$G94="B"),"3 - This quarter","4 - This financial year"),IF($F94="S3",IF(OR($G94="A",$G94="B"),"5 - This financial year","6 - Next refurbishment"),"7 - Enhancement / Torch Bearer"))))</f>
        <v/>
      </c>
      <c r="K94" s="78" t="n"/>
      <c r="L94" s="78" t="n"/>
      <c r="M94" s="78" t="n"/>
      <c r="N94" s="78" t="n"/>
      <c r="O94" s="78" t="n"/>
      <c r="P94" s="78" t="n"/>
      <c r="Q94" s="78" t="n"/>
    </row>
    <row r="95" ht="15" customHeight="1" s="58">
      <c r="A95" s="78" t="n"/>
      <c r="B95" s="78" t="n"/>
      <c r="C95" s="78" t="n"/>
      <c r="D95" s="78" t="n"/>
      <c r="E95" s="78" t="n"/>
      <c r="F95" s="78" t="n"/>
      <c r="G95" s="78" t="n"/>
      <c r="H95" s="91" t="n"/>
      <c r="I95" s="92">
        <f>IF(OR(G95="",H95=""),"",IF(AND(G95="A",H95&gt;0),"Band A is a no-cost fix — recheck the band",IF(AND(G95="B",H95&gt;25000),"Over 25,000 — this is band C",IF(AND(G95="C",H95&gt;200000),"Over 2 lakh — this is band D",IF(AND(G95="C",H95&lt;25000),"Under 25,000 — this is band B",IF(AND(G95="D",H95&lt;200000),"Under 2 lakh — recheck the band","OK"))))))</f>
        <v/>
      </c>
      <c r="J95" s="81">
        <f>IF(OR($F95="",$G95=""),"",IF($F95="S1",IF(OR($G95="A",$G95="B"),"1 - Do now","2 - Interim now, fix this quarter"),IF($F95="S2",IF(OR($G95="A",$G95="B"),"3 - This quarter","4 - This financial year"),IF($F95="S3",IF(OR($G95="A",$G95="B"),"5 - This financial year","6 - Next refurbishment"),"7 - Enhancement / Torch Bearer"))))</f>
        <v/>
      </c>
      <c r="K95" s="78" t="n"/>
      <c r="L95" s="78" t="n"/>
      <c r="M95" s="78" t="n"/>
      <c r="N95" s="78" t="n"/>
      <c r="O95" s="78" t="n"/>
      <c r="P95" s="78" t="n"/>
      <c r="Q95" s="78" t="n"/>
    </row>
    <row r="98">
      <c r="A98" s="93" t="inlineStr">
        <is>
          <t>PROPERTY ACTION PLAN — APPROVAL</t>
        </is>
      </c>
    </row>
    <row r="99">
      <c r="A99" s="94" t="inlineStr">
        <is>
          <t>This plan is approved when the accountable engineer and the General Manager have both signed. Band C and D items additionally require the cluster engineering lead. An item closes on evidence — see AAD-10.</t>
        </is>
      </c>
    </row>
    <row r="101">
      <c r="A101" s="95" t="inlineStr">
        <is>
          <t>Property</t>
        </is>
      </c>
      <c r="C101" s="95" t="inlineStr">
        <is>
          <t>Phase</t>
        </is>
      </c>
      <c r="E101" s="95" t="inlineStr">
        <is>
          <t>Total estimated cost (INR)</t>
        </is>
      </c>
      <c r="G101" s="95" t="inlineStr">
        <is>
          <t>Date prepared</t>
        </is>
      </c>
    </row>
    <row r="102">
      <c r="A102" s="96" t="n"/>
      <c r="B102" s="96" t="n"/>
      <c r="C102" s="96" t="n"/>
      <c r="D102" s="96" t="n"/>
      <c r="E102" s="97">
        <f>SUM(H6:H95)</f>
        <v/>
      </c>
      <c r="F102" s="96" t="n"/>
      <c r="G102" s="96" t="n"/>
      <c r="H102" s="96" t="n"/>
    </row>
    <row r="103">
      <c r="A103" s="95" t="inlineStr">
        <is>
          <t>Accountable — Chief Engineer</t>
        </is>
      </c>
      <c r="C103" s="95" t="inlineStr">
        <is>
          <t>Signature</t>
        </is>
      </c>
      <c r="E103" s="95" t="inlineStr">
        <is>
          <t>Date</t>
        </is>
      </c>
    </row>
    <row r="104">
      <c r="A104" s="96" t="n"/>
      <c r="B104" s="96" t="n"/>
      <c r="C104" s="96" t="n"/>
      <c r="D104" s="96" t="n"/>
      <c r="E104" s="96" t="n"/>
      <c r="F104" s="96" t="n"/>
    </row>
    <row r="105">
      <c r="A105" s="95" t="inlineStr">
        <is>
          <t>Approved — General Manager</t>
        </is>
      </c>
      <c r="C105" s="95" t="inlineStr">
        <is>
          <t>Signature</t>
        </is>
      </c>
      <c r="E105" s="95" t="inlineStr">
        <is>
          <t>Date</t>
        </is>
      </c>
    </row>
    <row r="106">
      <c r="A106" s="96" t="n"/>
      <c r="B106" s="96" t="n"/>
      <c r="C106" s="96" t="n"/>
      <c r="D106" s="96" t="n"/>
      <c r="E106" s="96" t="n"/>
      <c r="F106" s="96" t="n"/>
    </row>
    <row r="107">
      <c r="A107" s="95" t="inlineStr">
        <is>
          <t>Cluster engineering lead (band C/D only)</t>
        </is>
      </c>
      <c r="C107" s="95" t="inlineStr">
        <is>
          <t>Signature</t>
        </is>
      </c>
      <c r="E107" s="95" t="inlineStr">
        <is>
          <t>Date</t>
        </is>
      </c>
    </row>
    <row r="108">
      <c r="A108" s="96" t="n"/>
      <c r="B108" s="96" t="n"/>
      <c r="C108" s="96" t="n"/>
      <c r="D108" s="96" t="n"/>
      <c r="E108" s="96" t="n"/>
      <c r="F108" s="96" t="n"/>
    </row>
  </sheetData>
  <mergeCells count="3">
    <mergeCell ref="A1:I1"/>
    <mergeCell ref="A2:I2"/>
    <mergeCell ref="A3:I3"/>
  </mergeCells>
  <conditionalFormatting sqref="H6:H95">
    <cfRule type="expression" rank="0" priority="2" equalAverage="0" aboveAverage="0" dxfId="0" text="" percent="0" bottom="0">
      <formula>LEFT($H6,1)="1"</formula>
    </cfRule>
    <cfRule type="expression" rank="0" priority="3" equalAverage="0" aboveAverage="0" dxfId="4" text="" percent="0" bottom="0">
      <formula>LEFT($H6,1)="3"</formula>
    </cfRule>
  </conditionalFormatting>
  <conditionalFormatting sqref="I6:I95">
    <cfRule type="cellIs" priority="3" operator="equal" dxfId="5">
      <formula>"OK"</formula>
    </cfRule>
    <cfRule type="cellIs" priority="4" operator="notEqual" dxfId="6">
      <formula>""</formula>
    </cfRule>
  </conditionalFormatting>
  <dataValidations count="3">
    <dataValidation sqref="F6:F95" showDropDown="0" showInputMessage="0" showErrorMessage="0" allowBlank="1" type="list" errorStyle="stop" operator="between">
      <formula1>"S1,S2,S3,S4"</formula1>
      <formula2>0</formula2>
    </dataValidation>
    <dataValidation sqref="G6:G95" showDropDown="0" showInputMessage="0" showErrorMessage="0" allowBlank="1" type="list" errorStyle="stop" operator="between">
      <formula1>"A,B,C,D"</formula1>
      <formula2>0</formula2>
    </dataValidation>
    <dataValidation sqref="M6:M95" showDropDown="0" showInputMessage="0" showErrorMessage="0" allowBlank="1" type="list" errorStyle="stop" operator="between">
      <formula1>"Open,Interim in place,In progress,Closed,Deferred with reason"</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legacyDrawing xmlns:r="http://schemas.openxmlformats.org/officeDocument/2006/relationships" r:id="anysvml"/>
</worksheet>
</file>

<file path=xl/worksheets/sheet6.xml><?xml version="1.0" encoding="utf-8"?>
<worksheet xmlns="http://schemas.openxmlformats.org/spreadsheetml/2006/main">
  <sheetPr filterMode="0">
    <outlinePr summaryBelow="1" summaryRight="1"/>
    <pageSetUpPr fitToPage="0"/>
  </sheetPr>
  <dimension ref="A1:F20"/>
  <sheetViews>
    <sheetView showFormulas="0" showGridLines="1" showRowColHeaders="1" showZeros="1" rightToLeft="0" tabSelected="0" showOutlineSymbols="1" defaultGridColor="1"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0" customWidth="1" style="57" min="1" max="1"/>
    <col width="16" customWidth="1" style="57" min="2" max="4"/>
    <col width="18" customWidth="1" style="57" min="5" max="5"/>
    <col width="44" customWidth="1" style="57" min="6" max="6"/>
  </cols>
  <sheetData>
    <row r="1" ht="21" customHeight="1" s="58">
      <c r="A1" s="69" t="inlineStr">
        <is>
          <t>PROPERTY ACCESSIBILITY INDEX</t>
        </is>
      </c>
    </row>
    <row r="2" ht="15" customHeight="1" s="58">
      <c r="A2" s="70" t="inlineStr">
        <is>
          <t>Computed live from the Audit Log. Read-only. One number per property, comparable across the cluster and across drives.</t>
        </is>
      </c>
    </row>
    <row r="3" ht="24" customHeight="1" s="58">
      <c r="A3" s="71" t="inlineStr">
        <is>
          <t>© 2026 Beyond Labels, Goa  ·  Confidential  ·  Licensed to the named recipient for internal use only  ·  Not for circulation to third parties, empanelled or external consultants  ·  v1.0  ·  26 July 2026  ·  Copy ref BL-AAD-2026-07-GOAWS-001</t>
        </is>
      </c>
    </row>
    <row r="4"/>
    <row r="5" ht="33.75" customHeight="1" s="58">
      <c r="A5" s="72" t="inlineStr">
        <is>
          <t>MEASURE</t>
        </is>
      </c>
      <c r="B5" s="72" t="inlineStr">
        <is>
          <t>DOMAIN A</t>
        </is>
      </c>
      <c r="C5" s="72" t="inlineStr">
        <is>
          <t>DOMAIN B</t>
        </is>
      </c>
      <c r="D5" s="72" t="inlineStr">
        <is>
          <t>DOMAIN C</t>
        </is>
      </c>
      <c r="E5" s="72" t="inlineStr">
        <is>
          <t>PROPERTY</t>
        </is>
      </c>
      <c r="F5" s="72" t="inlineStr">
        <is>
          <t>HOW IT IS COMPUTED</t>
        </is>
      </c>
    </row>
    <row r="6" ht="25.5" customHeight="1" s="58">
      <c r="A6" s="98" t="inlineStr">
        <is>
          <t>Zones audited</t>
        </is>
      </c>
      <c r="B6" s="99">
        <f>COUNTIFS('3. Audit Log'!$F$6:$F$95,"A*",'3. Audit Log'!$J$6:$J$95,"&gt;=0")</f>
        <v/>
      </c>
      <c r="C6" s="99">
        <f>COUNTIFS('3. Audit Log'!$F$6:$F$95,"B*",'3. Audit Log'!$J$6:$J$95,"&gt;=0")</f>
        <v/>
      </c>
      <c r="D6" s="99">
        <f>COUNTIFS('3. Audit Log'!$F$6:$F$95,"C*",'3. Audit Log'!$J$6:$J$95,"&gt;=0")</f>
        <v/>
      </c>
      <c r="E6" s="100">
        <f>COUNTIF('3. Audit Log'!$J$6:$J$95,"&gt;=0")</f>
        <v/>
      </c>
      <c r="F6" s="101" t="inlineStr">
        <is>
          <t>Count of Audit Log rows with a Tier 2 score recorded</t>
        </is>
      </c>
    </row>
    <row r="7" ht="25.5" customHeight="1" s="58">
      <c r="A7" s="98" t="inlineStr">
        <is>
          <t>Tier 1 conformance rate</t>
        </is>
      </c>
      <c r="B7" s="102">
        <f>IFERROR(SUMIF('3. Audit Log'!$F$6:$F$95,"A*",'3. Audit Log'!$H$6:$H$95)/SUMIF('3. Audit Log'!$F$6:$F$95,"A*",'3. Audit Log'!$G$6:$G$95),"")</f>
        <v/>
      </c>
      <c r="C7" s="102">
        <f>IFERROR(SUMIF('3. Audit Log'!$F$6:$F$95,"B*",'3. Audit Log'!$H$6:$H$95)/SUMIF('3. Audit Log'!$F$6:$F$95,"B*",'3. Audit Log'!$G$6:$G$95),"")</f>
        <v/>
      </c>
      <c r="D7" s="102">
        <f>IFERROR(SUMIF('3. Audit Log'!$F$6:$F$95,"C*",'3. Audit Log'!$H$6:$H$95)/SUMIF('3. Audit Log'!$F$6:$F$95,"C*",'3. Audit Log'!$G$6:$G$95),"")</f>
        <v/>
      </c>
      <c r="E7" s="103">
        <f>IFERROR(SUM('3. Audit Log'!$H$6:$H$95)/SUM('3. Audit Log'!$G$6:$G$95),"")</f>
        <v/>
      </c>
      <c r="F7" s="101" t="inlineStr">
        <is>
          <t>Conforming items divided by applicable items, N/A excluded</t>
        </is>
      </c>
    </row>
    <row r="8" ht="25.5" customHeight="1" s="58">
      <c r="A8" s="98" t="inlineStr">
        <is>
          <t>Tier 2 maturity mean (0-3)</t>
        </is>
      </c>
      <c r="B8" s="104">
        <f>IFERROR(AVERAGEIF('3. Audit Log'!$F$6:$F$95,"A*",'3. Audit Log'!$J$6:$J$95),"")</f>
        <v/>
      </c>
      <c r="C8" s="104">
        <f>IFERROR(AVERAGEIF('3. Audit Log'!$F$6:$F$95,"B*",'3. Audit Log'!$J$6:$J$95),"")</f>
        <v/>
      </c>
      <c r="D8" s="104">
        <f>IFERROR(AVERAGEIF('3. Audit Log'!$F$6:$F$95,"C*",'3. Audit Log'!$J$6:$J$95),"")</f>
        <v/>
      </c>
      <c r="E8" s="105">
        <f>IFERROR(AVERAGE('3. Audit Log'!$J$6:$J$95),"")</f>
        <v/>
      </c>
      <c r="F8" s="101" t="inlineStr">
        <is>
          <t>Arithmetic mean of the Tier 2 score across audited zones</t>
        </is>
      </c>
    </row>
    <row r="9" ht="25.5" customHeight="1" s="58">
      <c r="A9" s="98" t="inlineStr">
        <is>
          <t>Property Accessibility Index</t>
        </is>
      </c>
      <c r="B9" s="106">
        <f>IFERROR(ROUND(0.6*B7*100+0.4*(B8/3)*100,1),"")</f>
        <v/>
      </c>
      <c r="C9" s="106">
        <f>IFERROR(ROUND(0.6*C7*100+0.4*(C8/3)*100,1),"")</f>
        <v/>
      </c>
      <c r="D9" s="106">
        <f>IFERROR(ROUND(0.6*D7*100+0.4*(D8/3)*100,1),"")</f>
        <v/>
      </c>
      <c r="E9" s="107">
        <f>IFERROR(ROUND(0.6*E7*100+0.4*(E8/3)*100,1),"")</f>
        <v/>
      </c>
      <c r="F9" s="101" t="inlineStr">
        <is>
          <t>60% of Tier 1 conformance plus 40% of normalised Tier 2, on 100</t>
        </is>
      </c>
    </row>
    <row r="10" ht="25.5" customHeight="1" s="58">
      <c r="A10" s="98" t="inlineStr">
        <is>
          <t>BAND</t>
        </is>
      </c>
      <c r="B10" s="108" t="n"/>
      <c r="C10" s="108" t="n"/>
      <c r="D10" s="108" t="n"/>
      <c r="E10" s="109">
        <f>IF(E9="","",IF(E9&gt;=85,"TORCH BEARER",IF(E9&gt;=70,"COMPLIANT PLUS",IF(E9&gt;=50,"DEVELOPING","FOUNDATIONAL"))))</f>
        <v/>
      </c>
      <c r="F10" s="110" t="inlineStr">
        <is>
          <t>Below 50 Foundational · 50-69 Developing · 70-84 Compliant plus · 85+ Torch Bearer</t>
        </is>
      </c>
    </row>
    <row r="11"/>
    <row r="12" ht="26.85" customHeight="1" s="58">
      <c r="A12" s="111" t="inlineStr">
        <is>
          <t>OPEN FINDINGS BY PRIORITY</t>
        </is>
      </c>
    </row>
    <row r="13" ht="25.5" customHeight="1" s="58">
      <c r="A13" s="89" t="inlineStr">
        <is>
          <t>PRIORITY</t>
        </is>
      </c>
      <c r="B13" s="89" t="inlineStr">
        <is>
          <t>OPEN</t>
        </is>
      </c>
      <c r="C13" s="89" t="n"/>
      <c r="D13" s="89" t="n"/>
      <c r="E13" s="89" t="n"/>
      <c r="F13" s="89" t="inlineStr">
        <is>
          <t>MEANING</t>
        </is>
      </c>
    </row>
    <row r="14" ht="15" customHeight="1" s="58">
      <c r="A14" s="112" t="inlineStr">
        <is>
          <t>1 - Do now</t>
        </is>
      </c>
      <c r="B14" s="113">
        <f>COUNTIFS('5. Findings &amp; Priority'!$J$6:$J$95,"1 - Do now",'5. Findings &amp; Priority'!$O$6:$O$95,"&lt;&gt;Closed")</f>
        <v/>
      </c>
      <c r="C14" s="113" t="n"/>
      <c r="D14" s="113" t="n"/>
      <c r="E14" s="113" t="n"/>
      <c r="F14" s="101" t="inlineStr">
        <is>
          <t>Critical, and cheap or free. No reason to still be open</t>
        </is>
      </c>
    </row>
    <row r="15" ht="15" customHeight="1" s="58">
      <c r="A15" s="112" t="inlineStr">
        <is>
          <t>2 - Interim now, fix this quarter</t>
        </is>
      </c>
      <c r="B15" s="113">
        <f>COUNTIFS('5. Findings &amp; Priority'!$J$6:$J$95,"2 - Interim now, fix this quarter",'5. Findings &amp; Priority'!$O$6:$O$95,"&lt;&gt;Closed")</f>
        <v/>
      </c>
      <c r="C15" s="113" t="n"/>
      <c r="D15" s="113" t="n"/>
      <c r="E15" s="113" t="n"/>
      <c r="F15" s="101" t="inlineStr">
        <is>
          <t>Critical but costly. Interim measure is mandatory</t>
        </is>
      </c>
    </row>
    <row r="16" ht="15" customHeight="1" s="58">
      <c r="A16" s="112" t="inlineStr">
        <is>
          <t>3 - This quarter</t>
        </is>
      </c>
      <c r="B16" s="113">
        <f>COUNTIFS('5. Findings &amp; Priority'!$J$6:$J$95,"3 - This quarter",'5. Findings &amp; Priority'!$O$6:$O$95,"&lt;&gt;Closed")</f>
        <v/>
      </c>
      <c r="C16" s="113" t="n"/>
      <c r="D16" s="113" t="n"/>
      <c r="E16" s="113" t="n"/>
      <c r="F16" s="101" t="inlineStr">
        <is>
          <t>Major, low cost</t>
        </is>
      </c>
    </row>
    <row r="17" ht="15" customHeight="1" s="58">
      <c r="A17" s="112" t="inlineStr">
        <is>
          <t>4 - This financial year</t>
        </is>
      </c>
      <c r="B17" s="113">
        <f>COUNTIFS('5. Findings &amp; Priority'!$J$6:$J$95,"4 - This financial year",'5. Findings &amp; Priority'!$O$6:$O$95,"&lt;&gt;Closed")</f>
        <v/>
      </c>
      <c r="C17" s="113" t="n"/>
      <c r="D17" s="113" t="n"/>
      <c r="E17" s="113" t="n"/>
      <c r="F17" s="101" t="inlineStr">
        <is>
          <t>Major, higher cost</t>
        </is>
      </c>
    </row>
    <row r="18" ht="15" customHeight="1" s="58">
      <c r="A18" s="112" t="inlineStr">
        <is>
          <t>5 - This financial year</t>
        </is>
      </c>
      <c r="B18" s="113">
        <f>COUNTIFS('5. Findings &amp; Priority'!$J$6:$J$95,"5 - This financial year",'5. Findings &amp; Priority'!$O$6:$O$95,"&lt;&gt;Closed")</f>
        <v/>
      </c>
      <c r="C18" s="113" t="n"/>
      <c r="D18" s="113" t="n"/>
      <c r="E18" s="113" t="n"/>
      <c r="F18" s="101" t="inlineStr">
        <is>
          <t>Minor, low cost</t>
        </is>
      </c>
    </row>
    <row r="19" ht="15" customHeight="1" s="58">
      <c r="A19" s="112" t="inlineStr">
        <is>
          <t>6 - Next refurbishment</t>
        </is>
      </c>
      <c r="B19" s="113">
        <f>COUNTIFS('5. Findings &amp; Priority'!$J$6:$J$95,"6 - Next refurbishment",'5. Findings &amp; Priority'!$O$6:$O$95,"&lt;&gt;Closed")</f>
        <v/>
      </c>
      <c r="C19" s="113" t="n"/>
      <c r="D19" s="113" t="n"/>
      <c r="E19" s="113" t="n"/>
      <c r="F19" s="101" t="inlineStr">
        <is>
          <t>Minor, higher cost</t>
        </is>
      </c>
    </row>
    <row r="20" ht="15" customHeight="1" s="58">
      <c r="A20" s="112" t="inlineStr">
        <is>
          <t>7 - Enhancement / Torch Bearer</t>
        </is>
      </c>
      <c r="B20" s="113">
        <f>COUNTIFS('5. Findings &amp; Priority'!$J$6:$J$95,"7 - Enhancement / Torch Bearer",'5. Findings &amp; Priority'!$O$6:$O$95,"&lt;&gt;Closed")</f>
        <v/>
      </c>
      <c r="C20" s="113" t="n"/>
      <c r="D20" s="113" t="n"/>
      <c r="E20" s="113" t="n"/>
      <c r="F20" s="101" t="inlineStr">
        <is>
          <t>Already conforming. This is where leadership is demonstrated</t>
        </is>
      </c>
    </row>
  </sheetData>
  <mergeCells count="3">
    <mergeCell ref="A3:F3"/>
    <mergeCell ref="A2:F2"/>
    <mergeCell ref="A1:F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G45"/>
  <sheetViews>
    <sheetView showFormulas="0" showGridLines="1" showRowColHeaders="1" showZeros="1" rightToLeft="0" tabSelected="0" showOutlineSymbols="1" defaultGridColor="1"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0" customWidth="1" style="57" min="1" max="1"/>
    <col width="16" customWidth="1" style="57" min="2" max="2"/>
    <col width="44" customWidth="1" style="57" min="3" max="4"/>
    <col width="40" customWidth="1" style="57" min="5" max="5"/>
    <col width="12" customWidth="1" style="57" min="6" max="6"/>
    <col width="20" customWidth="1" style="57" min="7" max="7"/>
  </cols>
  <sheetData>
    <row r="1" ht="21" customHeight="1" s="58">
      <c r="A1" s="69" t="inlineStr">
        <is>
          <t>HIRING CAPACITY MAP — the output that a General Manager can act on</t>
        </is>
      </c>
    </row>
    <row r="2" ht="15" customHeight="1" s="58">
      <c r="A2" s="70" t="inlineStr">
        <is>
          <t>Domain C synthesis. Role by role: which disability clusters this property can employ today, which become employable after named remediation, and which are not viable and why. This is what a compliance-only audit does not produce.</t>
        </is>
      </c>
    </row>
    <row r="3" ht="24" customHeight="1" s="58">
      <c r="A3" s="71" t="inlineStr">
        <is>
          <t>© 2026 Beyond Labels, Goa  ·  Confidential  ·  Licensed to the named recipient for internal use only  ·  Not for circulation to third parties, empanelled or external consultants  ·  v1.0  ·  26 July 2026  ·  Copy ref BL-AAD-2026-07-GOAWS-001</t>
        </is>
      </c>
    </row>
    <row r="4"/>
    <row r="5" ht="48" customHeight="1" s="58">
      <c r="A5" s="114" t="inlineStr">
        <is>
          <t>LIVE ROLE</t>
        </is>
      </c>
      <c r="B5" s="114" t="inlineStr">
        <is>
          <t>DEPARTMENT</t>
        </is>
      </c>
      <c r="C5" s="114" t="inlineStr">
        <is>
          <t>BLOCKED TODAY — cluster and the functional reason</t>
        </is>
      </c>
      <c r="D5" s="114" t="inlineStr">
        <is>
          <t>EMPLOYABLE TODAY — cluster and the enabling condition</t>
        </is>
      </c>
      <c r="E5" s="114" t="inlineStr">
        <is>
          <t>REMEDIATION THAT UNLOCKS IT (zone reference)</t>
        </is>
      </c>
      <c r="F5" s="114" t="inlineStr">
        <is>
          <t>EFFORT BAND</t>
        </is>
      </c>
      <c r="G5" s="114" t="inlineStr">
        <is>
          <t>TARGET / OWNER</t>
        </is>
      </c>
    </row>
    <row r="6" ht="37.5" customHeight="1" s="58">
      <c r="A6" s="115" t="inlineStr">
        <is>
          <t>Housekeeping Attendant</t>
        </is>
      </c>
      <c r="B6" s="116" t="inlineStr">
        <is>
          <t>Rooms</t>
        </is>
      </c>
      <c r="C6" s="117" t="inlineStr">
        <is>
          <t>Locomotor: NO — service corridor step at Level 2 pantry</t>
        </is>
      </c>
      <c r="D6" s="118" t="inlineStr">
        <is>
          <t>Hearing: YES today with visual pager</t>
        </is>
      </c>
      <c r="E6" s="116" t="inlineStr">
        <is>
          <t>B02 step-free route; B07 visual cycle alert</t>
        </is>
      </c>
      <c r="F6" s="116" t="inlineStr">
        <is>
          <t>C</t>
        </is>
      </c>
      <c r="G6" s="116" t="n"/>
    </row>
    <row r="7" ht="37.5" customHeight="1" s="58">
      <c r="A7" s="115" t="inlineStr">
        <is>
          <t>Laundry Operator</t>
        </is>
      </c>
      <c r="B7" s="116" t="inlineStr">
        <is>
          <t>Laundry</t>
        </is>
      </c>
      <c r="C7" s="117" t="inlineStr">
        <is>
          <t>Hearing: NO — machine alerts audible only</t>
        </is>
      </c>
      <c r="D7" s="118" t="inlineStr">
        <is>
          <t>Locomotor: YES after B03 locker access</t>
        </is>
      </c>
      <c r="E7" s="116" t="inlineStr">
        <is>
          <t>B07 visual alerts; B03 accessible cubicle</t>
        </is>
      </c>
      <c r="F7" s="116" t="inlineStr">
        <is>
          <t>B</t>
        </is>
      </c>
      <c r="G7" s="116" t="n"/>
    </row>
    <row r="8" ht="37.5" customHeight="1" s="58">
      <c r="A8" s="115" t="inlineStr">
        <is>
          <t>Commis III / Prep</t>
        </is>
      </c>
      <c r="B8" s="116" t="inlineStr">
        <is>
          <t>Kitchen</t>
        </is>
      </c>
      <c r="C8" s="117" t="inlineStr">
        <is>
          <t>Locomotor: NO — no seated prep station</t>
        </is>
      </c>
      <c r="D8" s="118" t="inlineStr">
        <is>
          <t>Intellectual: YES today with visual work instructions</t>
        </is>
      </c>
      <c r="E8" s="116" t="inlineStr">
        <is>
          <t>B05 one height-adjustable station</t>
        </is>
      </c>
      <c r="F8" s="116" t="inlineStr">
        <is>
          <t>C</t>
        </is>
      </c>
      <c r="G8" s="116" t="n"/>
    </row>
    <row r="9" ht="37.5" customHeight="1" s="58">
      <c r="A9" s="115" t="inlineStr">
        <is>
          <t>Steward / Utility</t>
        </is>
      </c>
      <c r="B9" s="116" t="inlineStr">
        <is>
          <t>F&amp;B Service</t>
        </is>
      </c>
      <c r="C9" s="117" t="inlineStr">
        <is>
          <t>Intellectual: YES today</t>
        </is>
      </c>
      <c r="D9" s="118" t="inlineStr">
        <is>
          <t>Hearing: YES with written KOT</t>
        </is>
      </c>
      <c r="E9" s="116" t="inlineStr">
        <is>
          <t>B10 written docket duplication</t>
        </is>
      </c>
      <c r="F9" s="116" t="inlineStr">
        <is>
          <t>A</t>
        </is>
      </c>
      <c r="G9" s="116" t="n"/>
    </row>
    <row r="10" ht="37.5" customHeight="1" s="58">
      <c r="A10" s="115" t="inlineStr">
        <is>
          <t>Front Office Associate</t>
        </is>
      </c>
      <c r="B10" s="116" t="inlineStr">
        <is>
          <t>Front Office</t>
        </is>
      </c>
      <c r="C10" s="117" t="inlineStr">
        <is>
          <t>Hearing: NO — no hearing augmentation at counter</t>
        </is>
      </c>
      <c r="D10" s="118" t="inlineStr">
        <is>
          <t>Locomotor: YES after A03 counter section</t>
        </is>
      </c>
      <c r="E10" s="116" t="inlineStr">
        <is>
          <t>A03 lowered counter; hearing loop</t>
        </is>
      </c>
      <c r="F10" s="116" t="inlineStr">
        <is>
          <t>C</t>
        </is>
      </c>
      <c r="G10" s="116" t="n"/>
    </row>
    <row r="11" ht="37.5" customHeight="1" s="58">
      <c r="A11" s="115" t="inlineStr">
        <is>
          <t>Back Office / Data</t>
        </is>
      </c>
      <c r="B11" s="116" t="inlineStr">
        <is>
          <t>Accounts</t>
        </is>
      </c>
      <c r="C11" s="117" t="inlineStr">
        <is>
          <t>Blind: NO — PMS not screen-reader tested</t>
        </is>
      </c>
      <c r="D11" s="118" t="inlineStr">
        <is>
          <t>Locomotor: YES today</t>
        </is>
      </c>
      <c r="E11" s="116" t="inlineStr">
        <is>
          <t>B09 PMS accessibility test and licences</t>
        </is>
      </c>
      <c r="F11" s="116" t="inlineStr">
        <is>
          <t>B</t>
        </is>
      </c>
      <c r="G11" s="116" t="n"/>
    </row>
    <row r="12" ht="37.5" customHeight="1" s="58">
      <c r="A12" s="115" t="inlineStr">
        <is>
          <t>Gardener / Horticulture</t>
        </is>
      </c>
      <c r="B12" s="116" t="inlineStr">
        <is>
          <t>Engineering</t>
        </is>
      </c>
      <c r="C12" s="117" t="inlineStr">
        <is>
          <t>Intellectual: YES today</t>
        </is>
      </c>
      <c r="D12" s="118" t="inlineStr">
        <is>
          <t>Hearing: YES today</t>
        </is>
      </c>
      <c r="E12" s="116" t="inlineStr">
        <is>
          <t>None — hire now</t>
        </is>
      </c>
      <c r="F12" s="116" t="inlineStr">
        <is>
          <t>A</t>
        </is>
      </c>
      <c r="G12" s="116" t="n"/>
    </row>
    <row r="13" ht="37.5" customHeight="1" s="58">
      <c r="A13" s="115" t="inlineStr">
        <is>
          <t>Linen Room Attendant</t>
        </is>
      </c>
      <c r="B13" s="116" t="inlineStr">
        <is>
          <t>Laundry</t>
        </is>
      </c>
      <c r="C13" s="117" t="inlineStr">
        <is>
          <t>Locomotor: YES after B03</t>
        </is>
      </c>
      <c r="D13" s="118" t="inlineStr">
        <is>
          <t>Hearing: YES today</t>
        </is>
      </c>
      <c r="E13" s="116" t="inlineStr">
        <is>
          <t>B03 accessible cubicle and locker</t>
        </is>
      </c>
      <c r="F13" s="116" t="inlineStr">
        <is>
          <t>C</t>
        </is>
      </c>
      <c r="G13" s="116" t="n"/>
    </row>
    <row r="14" ht="15" customHeight="1" s="58">
      <c r="A14" s="78" t="n"/>
      <c r="B14" s="78" t="n"/>
      <c r="C14" s="78" t="n"/>
      <c r="D14" s="78" t="n"/>
      <c r="E14" s="78" t="n"/>
      <c r="F14" s="78" t="n"/>
      <c r="G14" s="78" t="n"/>
    </row>
    <row r="15" ht="15" customHeight="1" s="58">
      <c r="A15" s="78" t="n"/>
      <c r="B15" s="78" t="n"/>
      <c r="C15" s="78" t="n"/>
      <c r="D15" s="78" t="n"/>
      <c r="E15" s="78" t="n"/>
      <c r="F15" s="78" t="n"/>
      <c r="G15" s="78" t="n"/>
    </row>
    <row r="16" ht="15" customHeight="1" s="58">
      <c r="A16" s="78" t="n"/>
      <c r="B16" s="78" t="n"/>
      <c r="C16" s="78" t="n"/>
      <c r="D16" s="78" t="n"/>
      <c r="E16" s="78" t="n"/>
      <c r="F16" s="78" t="n"/>
      <c r="G16" s="78" t="n"/>
    </row>
    <row r="17" ht="15" customHeight="1" s="58">
      <c r="A17" s="78" t="n"/>
      <c r="B17" s="78" t="n"/>
      <c r="C17" s="78" t="n"/>
      <c r="D17" s="78" t="n"/>
      <c r="E17" s="78" t="n"/>
      <c r="F17" s="78" t="n"/>
      <c r="G17" s="78" t="n"/>
    </row>
    <row r="18" ht="15" customHeight="1" s="58">
      <c r="A18" s="78" t="n"/>
      <c r="B18" s="78" t="n"/>
      <c r="C18" s="78" t="n"/>
      <c r="D18" s="78" t="n"/>
      <c r="E18" s="78" t="n"/>
      <c r="F18" s="78" t="n"/>
      <c r="G18" s="78" t="n"/>
    </row>
    <row r="19" ht="15" customHeight="1" s="58">
      <c r="A19" s="78" t="n"/>
      <c r="B19" s="78" t="n"/>
      <c r="C19" s="78" t="n"/>
      <c r="D19" s="78" t="n"/>
      <c r="E19" s="78" t="n"/>
      <c r="F19" s="78" t="n"/>
      <c r="G19" s="78" t="n"/>
    </row>
    <row r="20" ht="15" customHeight="1" s="58">
      <c r="A20" s="78" t="n"/>
      <c r="B20" s="78" t="n"/>
      <c r="C20" s="78" t="n"/>
      <c r="D20" s="78" t="n"/>
      <c r="E20" s="78" t="n"/>
      <c r="F20" s="78" t="n"/>
      <c r="G20" s="78" t="n"/>
    </row>
    <row r="21" ht="15" customHeight="1" s="58">
      <c r="A21" s="78" t="n"/>
      <c r="B21" s="78" t="n"/>
      <c r="C21" s="78" t="n"/>
      <c r="D21" s="78" t="n"/>
      <c r="E21" s="78" t="n"/>
      <c r="F21" s="78" t="n"/>
      <c r="G21" s="78" t="n"/>
    </row>
    <row r="22" ht="15" customHeight="1" s="58">
      <c r="A22" s="78" t="n"/>
      <c r="B22" s="78" t="n"/>
      <c r="C22" s="78" t="n"/>
      <c r="D22" s="78" t="n"/>
      <c r="E22" s="78" t="n"/>
      <c r="F22" s="78" t="n"/>
      <c r="G22" s="78" t="n"/>
    </row>
    <row r="23" ht="15" customHeight="1" s="58">
      <c r="A23" s="78" t="n"/>
      <c r="B23" s="78" t="n"/>
      <c r="C23" s="78" t="n"/>
      <c r="D23" s="78" t="n"/>
      <c r="E23" s="78" t="n"/>
      <c r="F23" s="78" t="n"/>
      <c r="G23" s="78" t="n"/>
    </row>
    <row r="24" ht="15" customHeight="1" s="58">
      <c r="A24" s="78" t="n"/>
      <c r="B24" s="78" t="n"/>
      <c r="C24" s="78" t="n"/>
      <c r="D24" s="78" t="n"/>
      <c r="E24" s="78" t="n"/>
      <c r="F24" s="78" t="n"/>
      <c r="G24" s="78" t="n"/>
    </row>
    <row r="25" ht="15" customHeight="1" s="58">
      <c r="A25" s="78" t="n"/>
      <c r="B25" s="78" t="n"/>
      <c r="C25" s="78" t="n"/>
      <c r="D25" s="78" t="n"/>
      <c r="E25" s="78" t="n"/>
      <c r="F25" s="78" t="n"/>
      <c r="G25" s="78" t="n"/>
    </row>
    <row r="26" ht="15" customHeight="1" s="58">
      <c r="A26" s="78" t="n"/>
      <c r="B26" s="78" t="n"/>
      <c r="C26" s="78" t="n"/>
      <c r="D26" s="78" t="n"/>
      <c r="E26" s="78" t="n"/>
      <c r="F26" s="78" t="n"/>
      <c r="G26" s="78" t="n"/>
    </row>
    <row r="27" ht="15" customHeight="1" s="58">
      <c r="A27" s="78" t="n"/>
      <c r="B27" s="78" t="n"/>
      <c r="C27" s="78" t="n"/>
      <c r="D27" s="78" t="n"/>
      <c r="E27" s="78" t="n"/>
      <c r="F27" s="78" t="n"/>
      <c r="G27" s="78" t="n"/>
    </row>
    <row r="28" ht="15" customHeight="1" s="58">
      <c r="A28" s="78" t="n"/>
      <c r="B28" s="78" t="n"/>
      <c r="C28" s="78" t="n"/>
      <c r="D28" s="78" t="n"/>
      <c r="E28" s="78" t="n"/>
      <c r="F28" s="78" t="n"/>
      <c r="G28" s="78" t="n"/>
    </row>
    <row r="29" ht="15" customHeight="1" s="58">
      <c r="A29" s="78" t="n"/>
      <c r="B29" s="78" t="n"/>
      <c r="C29" s="78" t="n"/>
      <c r="D29" s="78" t="n"/>
      <c r="E29" s="78" t="n"/>
      <c r="F29" s="78" t="n"/>
      <c r="G29" s="78" t="n"/>
    </row>
    <row r="30" ht="15" customHeight="1" s="58">
      <c r="A30" s="78" t="n"/>
      <c r="B30" s="78" t="n"/>
      <c r="C30" s="78" t="n"/>
      <c r="D30" s="78" t="n"/>
      <c r="E30" s="78" t="n"/>
      <c r="F30" s="78" t="n"/>
      <c r="G30" s="78" t="n"/>
    </row>
    <row r="31" ht="15" customHeight="1" s="58">
      <c r="A31" s="78" t="n"/>
      <c r="B31" s="78" t="n"/>
      <c r="C31" s="78" t="n"/>
      <c r="D31" s="78" t="n"/>
      <c r="E31" s="78" t="n"/>
      <c r="F31" s="78" t="n"/>
      <c r="G31" s="78" t="n"/>
    </row>
    <row r="32" ht="15" customHeight="1" s="58">
      <c r="A32" s="78" t="n"/>
      <c r="B32" s="78" t="n"/>
      <c r="C32" s="78" t="n"/>
      <c r="D32" s="78" t="n"/>
      <c r="E32" s="78" t="n"/>
      <c r="F32" s="78" t="n"/>
      <c r="G32" s="78" t="n"/>
    </row>
    <row r="33" ht="15" customHeight="1" s="58">
      <c r="A33" s="78" t="n"/>
      <c r="B33" s="78" t="n"/>
      <c r="C33" s="78" t="n"/>
      <c r="D33" s="78" t="n"/>
      <c r="E33" s="78" t="n"/>
      <c r="F33" s="78" t="n"/>
      <c r="G33" s="78" t="n"/>
    </row>
    <row r="34" ht="15" customHeight="1" s="58">
      <c r="A34" s="78" t="n"/>
      <c r="B34" s="78" t="n"/>
      <c r="C34" s="78" t="n"/>
      <c r="D34" s="78" t="n"/>
      <c r="E34" s="78" t="n"/>
      <c r="F34" s="78" t="n"/>
      <c r="G34" s="78" t="n"/>
    </row>
    <row r="35" ht="15" customHeight="1" s="58">
      <c r="A35" s="78" t="n"/>
      <c r="B35" s="78" t="n"/>
      <c r="C35" s="78" t="n"/>
      <c r="D35" s="78" t="n"/>
      <c r="E35" s="78" t="n"/>
      <c r="F35" s="78" t="n"/>
      <c r="G35" s="78" t="n"/>
    </row>
    <row r="36" ht="15" customHeight="1" s="58">
      <c r="A36" s="78" t="n"/>
      <c r="B36" s="78" t="n"/>
      <c r="C36" s="78" t="n"/>
      <c r="D36" s="78" t="n"/>
      <c r="E36" s="78" t="n"/>
      <c r="F36" s="78" t="n"/>
      <c r="G36" s="78" t="n"/>
    </row>
    <row r="37" ht="15" customHeight="1" s="58">
      <c r="A37" s="78" t="n"/>
      <c r="B37" s="78" t="n"/>
      <c r="C37" s="78" t="n"/>
      <c r="D37" s="78" t="n"/>
      <c r="E37" s="78" t="n"/>
      <c r="F37" s="78" t="n"/>
      <c r="G37" s="78" t="n"/>
    </row>
    <row r="38" ht="15" customHeight="1" s="58">
      <c r="A38" s="78" t="n"/>
      <c r="B38" s="78" t="n"/>
      <c r="C38" s="78" t="n"/>
      <c r="D38" s="78" t="n"/>
      <c r="E38" s="78" t="n"/>
      <c r="F38" s="78" t="n"/>
      <c r="G38" s="78" t="n"/>
    </row>
    <row r="39" ht="15" customHeight="1" s="58">
      <c r="A39" s="78" t="n"/>
      <c r="B39" s="78" t="n"/>
      <c r="C39" s="78" t="n"/>
      <c r="D39" s="78" t="n"/>
      <c r="E39" s="78" t="n"/>
      <c r="F39" s="78" t="n"/>
      <c r="G39" s="78" t="n"/>
    </row>
    <row r="40" ht="15" customHeight="1" s="58">
      <c r="A40" s="78" t="n"/>
      <c r="B40" s="78" t="n"/>
      <c r="C40" s="78" t="n"/>
      <c r="D40" s="78" t="n"/>
      <c r="E40" s="78" t="n"/>
      <c r="F40" s="78" t="n"/>
      <c r="G40" s="78" t="n"/>
    </row>
    <row r="41" ht="15" customHeight="1" s="58">
      <c r="A41" s="78" t="n"/>
      <c r="B41" s="78" t="n"/>
      <c r="C41" s="78" t="n"/>
      <c r="D41" s="78" t="n"/>
      <c r="E41" s="78" t="n"/>
      <c r="F41" s="78" t="n"/>
      <c r="G41" s="78" t="n"/>
    </row>
    <row r="42" ht="15" customHeight="1" s="58">
      <c r="A42" s="78" t="n"/>
      <c r="B42" s="78" t="n"/>
      <c r="C42" s="78" t="n"/>
      <c r="D42" s="78" t="n"/>
      <c r="E42" s="78" t="n"/>
      <c r="F42" s="78" t="n"/>
      <c r="G42" s="78" t="n"/>
    </row>
    <row r="43" ht="15" customHeight="1" s="58">
      <c r="A43" s="78" t="n"/>
      <c r="B43" s="78" t="n"/>
      <c r="C43" s="78" t="n"/>
      <c r="D43" s="78" t="n"/>
      <c r="E43" s="78" t="n"/>
      <c r="F43" s="78" t="n"/>
      <c r="G43" s="78" t="n"/>
    </row>
    <row r="44"/>
    <row r="45" ht="30" customHeight="1" s="58">
      <c r="A45" s="119" t="n"/>
      <c r="B45" s="119" t="n"/>
      <c r="C45" s="119" t="inlineStr">
        <is>
          <t>Rows above are worked examples using illustrative findings, to show the expected format. Replace with this property's live establishment. The four clusters are: Hearing / Deaf  ·  Blind / low vision  ·  Locomotor  ·  Intellectual, autism, speech, learning.</t>
        </is>
      </c>
    </row>
  </sheetData>
  <mergeCells count="3">
    <mergeCell ref="A3:G3"/>
    <mergeCell ref="A2:G2"/>
    <mergeCell ref="A1:G1"/>
  </mergeCells>
  <dataValidations count="1">
    <dataValidation sqref="F6:F43" showDropDown="0" showInputMessage="0" showErrorMessage="0" allowBlank="1" type="list" errorStyle="stop" operator="between">
      <formula1>"A,B,C,D"</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8.xml><?xml version="1.0" encoding="utf-8"?>
<worksheet xmlns="http://schemas.openxmlformats.org/spreadsheetml/2006/main">
  <sheetPr filterMode="0">
    <outlinePr summaryBelow="1" summaryRight="1"/>
    <pageSetUpPr fitToPage="0"/>
  </sheetPr>
  <dimension ref="A1:F25"/>
  <sheetViews>
    <sheetView showFormulas="0" showGridLines="1" showRowColHeaders="1" showZeros="1" rightToLeft="0" tabSelected="0" showOutlineSymbols="1" defaultGridColor="1"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62" customWidth="1" style="57" min="1" max="1"/>
    <col width="96" customWidth="1" style="57" min="2" max="2"/>
    <col width="16" customWidth="1" style="57" min="3" max="3"/>
  </cols>
  <sheetData>
    <row r="1" ht="21" customHeight="1" s="58">
      <c r="A1" s="69" t="inlineStr">
        <is>
          <t>STANDARDS REFERENCE AND VERIFICATION RULE</t>
        </is>
      </c>
    </row>
    <row r="2" ht="15" customHeight="1" s="58">
      <c r="A2" s="70" t="inlineStr">
        <is>
          <t>Tier 1 governs conformance. Tier 2 informs the improvement recommendation.</t>
        </is>
      </c>
    </row>
    <row r="3" ht="24" customHeight="1" s="58">
      <c r="A3" s="71" t="inlineStr">
        <is>
          <t>© 2026 Beyond Labels, Goa  ·  Confidential  ·  Licensed to the named recipient for internal use only  ·  Not for circulation to third parties, empanelled or external consultants  ·  v1.0  ·  26 July 2026  ·  Copy ref BL-AAD-2026-07-GOAWS-001</t>
        </is>
      </c>
    </row>
    <row r="4"/>
    <row r="5" ht="27.75" customHeight="1" s="58">
      <c r="A5" s="72" t="inlineStr">
        <is>
          <t>INSTRUMENT</t>
        </is>
      </c>
      <c r="B5" s="72" t="inlineStr">
        <is>
          <t>RELEVANCE TO A HOTEL PROPERTY</t>
        </is>
      </c>
      <c r="C5" s="72" t="inlineStr">
        <is>
          <t>TIER</t>
        </is>
      </c>
    </row>
    <row r="6" ht="21.75" customHeight="1" s="58">
      <c r="A6" s="120" t="inlineStr">
        <is>
          <t>TIER 1 — STATUTORY FLOOR, INDIA</t>
        </is>
      </c>
      <c r="B6" s="121" t="n"/>
      <c r="C6" s="64" t="n"/>
    </row>
    <row r="7" ht="31.5" customHeight="1" s="58">
      <c r="A7" s="122" t="inlineStr">
        <is>
          <t>RPwD Act 2016, s.40</t>
        </is>
      </c>
      <c r="B7" s="84" t="inlineStr">
        <is>
          <t>Empowers the Central Government to formulate accessibility standards; the rules made under it are the operative requirement</t>
        </is>
      </c>
      <c r="C7" s="84" t="inlineStr">
        <is>
          <t>Statutory</t>
        </is>
      </c>
    </row>
    <row r="8" ht="31.5" customHeight="1" s="58">
      <c r="A8" s="122" t="inlineStr">
        <is>
          <t>RPwD Act 2016, s.44</t>
        </is>
      </c>
      <c r="B8" s="84" t="inlineStr">
        <is>
          <t>No building permission, completion certificate or occupation without adherence to those rules</t>
        </is>
      </c>
      <c r="C8" s="84" t="inlineStr">
        <is>
          <t>Statutory</t>
        </is>
      </c>
    </row>
    <row r="9" ht="31.5" customHeight="1" s="58">
      <c r="A9" s="122" t="inlineStr">
        <is>
          <t>RPwD Act 2016, s.45</t>
        </is>
      </c>
      <c r="B9" s="84" t="inlineStr">
        <is>
          <t>Existing public buildings to be made accessible within a period not exceeding five years from notification of the rules, subject to extension</t>
        </is>
      </c>
      <c r="C9" s="84" t="inlineStr">
        <is>
          <t>Statutory</t>
        </is>
      </c>
    </row>
    <row r="10" ht="31.5" customHeight="1" s="58">
      <c r="A10" s="122" t="inlineStr">
        <is>
          <t>RPwD Act 2016, s.46</t>
        </is>
      </c>
      <c r="B10" s="84" t="inlineStr">
        <is>
          <t>Service providers, government or private, to comply within two years of notification, subject to extension</t>
        </is>
      </c>
      <c r="C10" s="84" t="inlineStr">
        <is>
          <t>Statutory</t>
        </is>
      </c>
    </row>
    <row r="11" ht="31.5" customHeight="1" s="58">
      <c r="A11" s="122" t="inlineStr">
        <is>
          <t>RPwD Act 2016, s.21 / s.22 / s.23</t>
        </is>
      </c>
      <c r="B11" s="84" t="inlineStr">
        <is>
          <t>Equal Opportunity Policy registered with the Commissioner; records of employees with disabilities; grievance redressal officer. Audited at C08</t>
        </is>
      </c>
      <c r="C11" s="84" t="inlineStr">
        <is>
          <t>Statutory</t>
        </is>
      </c>
    </row>
    <row r="12" ht="31.5" customHeight="1" s="58">
      <c r="A12" s="122" t="inlineStr">
        <is>
          <t>Harmonised Guidelines and Standards for Universal Accessibility in India 2021</t>
        </is>
      </c>
      <c r="B12" s="84" t="inlineStr">
        <is>
          <t>The controlling technical standard. CPWD with IIT Roorkee and NIUA. Supersedes the 2016 Harmonised Guidelines</t>
        </is>
      </c>
      <c r="C12" s="84" t="inlineStr">
        <is>
          <t>Controlling</t>
        </is>
      </c>
    </row>
    <row r="13" ht="31.5" customHeight="1" s="58">
      <c r="A13" s="122" t="inlineStr">
        <is>
          <t>National Building Code of India 2016</t>
        </is>
      </c>
      <c r="B13" s="84" t="inlineStr">
        <is>
          <t>Universal accessibility provisions, read with the Harmonised Guidelines</t>
        </is>
      </c>
      <c r="C13" s="84" t="inlineStr">
        <is>
          <t>Statutory</t>
        </is>
      </c>
    </row>
    <row r="14" ht="31.5" customHeight="1" s="58">
      <c r="A14" s="122" t="inlineStr">
        <is>
          <t>Goa building and fire regulations</t>
        </is>
      </c>
      <c r="B14" s="84" t="inlineStr">
        <is>
          <t>Local approval, occupancy and fire-safety conditions on egress and refuge</t>
        </is>
      </c>
      <c r="C14" s="84" t="inlineStr">
        <is>
          <t>Local</t>
        </is>
      </c>
    </row>
    <row r="15" ht="21.75" customHeight="1" s="58">
      <c r="A15" s="120" t="inlineStr">
        <is>
          <t>TIER 2 — INTERNATIONAL BENCHMARK</t>
        </is>
      </c>
      <c r="B15" s="121" t="n"/>
      <c r="C15" s="64" t="n"/>
    </row>
    <row r="16" ht="31.5" customHeight="1" s="58">
      <c r="A16" s="122" t="inlineStr">
        <is>
          <t>ISO 21542:2021</t>
        </is>
      </c>
      <c r="B16" s="84" t="inlineStr">
        <is>
          <t>Building construction — accessibility and usability of the built environment. Most complete international reference for access, circulation, egress and evacuation</t>
        </is>
      </c>
      <c r="C16" s="84" t="inlineStr">
        <is>
          <t>Benchmark</t>
        </is>
      </c>
    </row>
    <row r="17" ht="31.5" customHeight="1" s="58">
      <c r="A17" s="122" t="inlineStr">
        <is>
          <t>EN 17210:2021</t>
        </is>
      </c>
      <c r="B17" s="84" t="inlineStr">
        <is>
          <t>Accessibility and usability of the built environment — functional requirements. Expresses outcomes rather than dimensions, which suits retrofit in existing and heritage structures</t>
        </is>
      </c>
      <c r="C17" s="84" t="inlineStr">
        <is>
          <t>Benchmark</t>
        </is>
      </c>
    </row>
    <row r="18" ht="31.5" customHeight="1" s="58">
      <c r="A18" s="122" t="inlineStr">
        <is>
          <t>2010 ADA Standards, s.224 and s.806</t>
        </is>
      </c>
      <c r="B18" s="84" t="inlineStr">
        <is>
          <t>The only major standard with provisions specific to transient lodging: guest rooms with mobility features, guest rooms with communication features, and their dispersion</t>
        </is>
      </c>
      <c r="C18" s="84" t="inlineStr">
        <is>
          <t>Benchmark</t>
        </is>
      </c>
    </row>
    <row r="19" ht="31.5" customHeight="1" s="58">
      <c r="A19" s="122" t="inlineStr">
        <is>
          <t>EN 301 549 and WCAG 2.2 level AA</t>
        </is>
      </c>
      <c r="B19" s="84" t="inlineStr">
        <is>
          <t>Applied to A13 and to all guest-facing and employee-facing digital systems</t>
        </is>
      </c>
      <c r="C19" s="84" t="inlineStr">
        <is>
          <t>Benchmark</t>
        </is>
      </c>
    </row>
    <row r="20" ht="31.5" customHeight="1" s="58">
      <c r="A20" s="122" t="inlineStr">
        <is>
          <t>UN CRPD, Article 9</t>
        </is>
      </c>
      <c r="B20" s="84" t="inlineStr">
        <is>
          <t>Accessibility obligation binding on India as a State Party. The framing used in external reporting</t>
        </is>
      </c>
      <c r="C20" s="84" t="inlineStr">
        <is>
          <t>Treaty</t>
        </is>
      </c>
    </row>
    <row r="21" ht="31.5" customHeight="1" s="58">
      <c r="A21" s="122" t="inlineStr">
        <is>
          <t>ISO 30415</t>
        </is>
      </c>
      <c r="B21" s="84" t="inlineStr">
        <is>
          <t>Diversity and inclusion in human resource management. Applied to Domain C governance items</t>
        </is>
      </c>
      <c r="C21" s="84" t="inlineStr">
        <is>
          <t>Benchmark</t>
        </is>
      </c>
    </row>
    <row r="22"/>
    <row r="23" ht="55.5" customHeight="1" s="58">
      <c r="A23" s="123" t="inlineStr">
        <is>
          <t>VERIFICATION RULE</t>
        </is>
      </c>
      <c r="B23" s="123" t="inlineStr">
        <is>
          <t>Dimensional figures are deliberately NOT carried in this instrument. The controlling requirement is always the current published clause. Verify against the clause before issuing a non-conformance and record the reference in the Findings sheet. Where Tier 1 and Tier 2 differ, Tier 1 governs for conformance and Tier 2 informs the recommendation.</t>
        </is>
      </c>
      <c r="C23" s="64" t="n"/>
    </row>
    <row r="24"/>
    <row r="25" ht="19.4" customHeight="1" s="58">
      <c r="A25" s="124" t="n"/>
      <c r="B25" s="124" t="inlineStr">
        <is>
          <t>Instrument authored by Elrin, Beyond Labels, Goa. v1.0, 26 July 2026. Copy ref BL-AAD-2026-07-GOAWS-001. © 2026 Beyond Labels, Goa. Confidential — licensed to the named recipient for internal use only.</t>
        </is>
      </c>
      <c r="C25" s="124" t="n"/>
    </row>
  </sheetData>
  <mergeCells count="6">
    <mergeCell ref="A2:F2"/>
    <mergeCell ref="A1:F1"/>
    <mergeCell ref="A6:C6"/>
    <mergeCell ref="B23:C23"/>
    <mergeCell ref="A3:F3"/>
    <mergeCell ref="A15:C1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9.xml><?xml version="1.0" encoding="utf-8"?>
<worksheet xmlns="http://schemas.openxmlformats.org/spreadsheetml/2006/main">
  <sheetPr>
    <outlinePr summaryBelow="1" summaryRight="1"/>
    <pageSetUpPr/>
  </sheetPr>
  <dimension ref="B2:E18"/>
  <sheetViews>
    <sheetView showGridLines="0" workbookViewId="0">
      <selection activeCell="A1" sqref="A1"/>
    </sheetView>
  </sheetViews>
  <sheetFormatPr baseColWidth="8" defaultRowHeight="15"/>
  <cols>
    <col width="3" customWidth="1" style="58" min="1" max="1"/>
    <col width="16" customWidth="1" style="58" min="2" max="2"/>
    <col width="34" customWidth="1" style="58" min="3" max="3"/>
    <col width="44" customWidth="1" style="58" min="4" max="4"/>
    <col width="46" customWidth="1" style="58" min="5" max="5"/>
  </cols>
  <sheetData>
    <row r="2">
      <c r="B2" s="125" t="inlineStr">
        <is>
          <t>THE ACCESSIBILITY AUDIT WORKSHOP PACKAGE</t>
        </is>
      </c>
    </row>
    <row r="3">
      <c r="B3" s="94" t="inlineStr">
        <is>
          <t>Every code resolves to a Beyond Labels address, so the material stays versioned — you always get the current edition rather than whatever was emailed around last quarter.</t>
        </is>
      </c>
    </row>
    <row r="4">
      <c r="B4" s="126" t="inlineStr">
        <is>
          <t>© 2026 Beyond Labels (Goa). Confidential. Not for onward circulation.</t>
        </is>
      </c>
    </row>
    <row r="6">
      <c r="B6" s="127" t="inlineStr">
        <is>
          <t>CODE</t>
        </is>
      </c>
      <c r="C6" s="127" t="inlineStr">
        <is>
          <t>DOCUMENT</t>
        </is>
      </c>
      <c r="D6" s="127" t="inlineStr">
        <is>
          <t>WHAT IT IS</t>
        </is>
      </c>
      <c r="E6" s="127" t="inlineStr">
        <is>
          <t>ADDRESS</t>
        </is>
      </c>
    </row>
    <row r="7" ht="54" customHeight="1" s="58">
      <c r="B7" s="128" t="inlineStr">
        <is>
          <t>AAD-04</t>
        </is>
      </c>
      <c r="C7" s="129" t="inlineStr">
        <is>
          <t>Remediation Case Study Library</t>
        </is>
      </c>
      <c r="D7" s="130" t="inlineStr">
        <is>
          <t>24 cases, photographs, target states</t>
        </is>
      </c>
      <c r="E7" s="131" t="inlineStr">
        <is>
          <t>https://beyondlabelsgoa.com/aad/library</t>
        </is>
      </c>
    </row>
    <row r="8" ht="54" customHeight="1" s="58">
      <c r="B8" s="128" t="inlineStr">
        <is>
          <t>AAD-08</t>
        </is>
      </c>
      <c r="C8" s="129" t="inlineStr">
        <is>
          <t>Workshop Workbook</t>
        </is>
      </c>
      <c r="D8" s="130" t="inlineStr">
        <is>
          <t>This document, to print</t>
        </is>
      </c>
      <c r="E8" s="131" t="inlineStr">
        <is>
          <t>https://beyondlabelsgoa.com/aad/workbook</t>
        </is>
      </c>
    </row>
    <row r="9" ht="54" customHeight="1" s="58">
      <c r="B9" s="128" t="inlineStr">
        <is>
          <t>AAD-02</t>
        </is>
      </c>
      <c r="C9" s="129" t="inlineStr">
        <is>
          <t>QR Audit Tracker</t>
        </is>
      </c>
      <c r="D9" s="130" t="inlineStr">
        <is>
          <t>The scoring instrument, .xlsx</t>
        </is>
      </c>
      <c r="E9" s="131" t="inlineStr">
        <is>
          <t>https://beyondlabelsgoa.com/aad/tracker</t>
        </is>
      </c>
    </row>
    <row r="10" ht="54" customHeight="1" s="58">
      <c r="B10" s="128" t="inlineStr">
        <is>
          <t>AAD-02 s.5</t>
        </is>
      </c>
      <c r="C10" s="129" t="inlineStr">
        <is>
          <t>Property Action Plan</t>
        </is>
      </c>
      <c r="D10" s="130" t="inlineStr">
        <is>
          <t>Owners, dates, cost, sign-off</t>
        </is>
      </c>
      <c r="E10" s="131" t="inlineStr">
        <is>
          <t>https://beyondlabelsgoa.com/aad/plan</t>
        </is>
      </c>
    </row>
    <row r="11" ht="54" customHeight="1" s="58">
      <c r="B11" s="128" t="inlineStr">
        <is>
          <t>AAD-09</t>
        </is>
      </c>
      <c r="C11" s="129" t="inlineStr">
        <is>
          <t>Audit Kit</t>
        </is>
      </c>
      <c r="D11" s="130" t="inlineStr">
        <is>
          <t>Tools list and reference cards</t>
        </is>
      </c>
      <c r="E11" s="131" t="inlineStr">
        <is>
          <t>https://beyondlabelsgoa.com/aad/kit</t>
        </is>
      </c>
    </row>
    <row r="12" ht="54" customHeight="1" s="58">
      <c r="B12" s="128" t="inlineStr">
        <is>
          <t>AAD-10</t>
        </is>
      </c>
      <c r="C12" s="129" t="inlineStr">
        <is>
          <t>Closure &amp; Verification</t>
        </is>
      </c>
      <c r="D12" s="130" t="inlineStr">
        <is>
          <t>Before / after and sign-off</t>
        </is>
      </c>
      <c r="E12" s="131" t="inlineStr">
        <is>
          <t>https://beyondlabelsgoa.com/aad/closure</t>
        </is>
      </c>
    </row>
    <row r="15">
      <c r="B15" s="132" t="inlineStr">
        <is>
          <t>Where the tracker sits</t>
        </is>
      </c>
    </row>
    <row r="16">
      <c r="B16" s="133" t="inlineStr">
        <is>
          <t>A QR code carries a web address, not a file — this workbook is far too large to encode. So the tracker is hosted, and the printed codes point at it. That also means a corrected version replaces the old one without a single sheet being reprinted, and every scan is visible to Beyond Labels.</t>
        </is>
      </c>
    </row>
    <row r="17"/>
    <row r="18"/>
  </sheetData>
  <mergeCells count="1">
    <mergeCell ref="B16:E1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Elrin, Beyond Labels, Goa</dc:creator>
  <dc:title xmlns:dc="http://purl.org/dc/elements/1.1/">Accessibility Audit Drive — QR-Linked Audit Tracker</dc:title>
  <dc:language xmlns:dc="http://purl.org/dc/elements/1.1/">en-US</dc:language>
  <dcterms:created xmlns:dcterms="http://purl.org/dc/terms/" xmlns:xsi="http://www.w3.org/2001/XMLSchema-instance" xsi:type="dcterms:W3CDTF">2026-07-26T11:30:09Z</dcterms:created>
  <dcterms:modified xmlns:dcterms="http://purl.org/dc/terms/" xmlns:xsi="http://www.w3.org/2001/XMLSchema-instance" xsi:type="dcterms:W3CDTF">2026-07-28T04:14:17Z</dcterms:modified>
  <cp:revision>0</cp:revision>
</cp:coreProperties>
</file>